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mmorenog\Documents\Trabajo\DPP\Para USB\Balance Fiscal\2026\06. Junio\Español\"/>
    </mc:Choice>
  </mc:AlternateContent>
  <xr:revisionPtr revIDLastSave="0" documentId="13_ncr:1_{6B859E88-5FB8-4EA5-AE4E-4647A38FFB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NF" sheetId="2" r:id="rId1"/>
    <sheet name="GC" sheetId="1" r:id="rId2"/>
    <sheet name="Transferencias Corrientes" sheetId="3" r:id="rId3"/>
    <sheet name="Gasto de Capital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1" i="3" l="1"/>
  <c r="B24" i="3"/>
  <c r="B16" i="3"/>
  <c r="B10" i="3"/>
  <c r="B6" i="3"/>
  <c r="B5" i="3"/>
  <c r="C74" i="2" l="1"/>
  <c r="B74" i="2"/>
  <c r="C70" i="2"/>
  <c r="B70" i="2"/>
  <c r="C69" i="2"/>
  <c r="B69" i="2"/>
  <c r="C64" i="2"/>
  <c r="B64" i="2"/>
  <c r="C63" i="2"/>
  <c r="B63" i="2"/>
  <c r="B60" i="2" s="1"/>
  <c r="B61" i="2" s="1"/>
  <c r="C60" i="2"/>
  <c r="C61" i="2" s="1"/>
  <c r="C39" i="2"/>
  <c r="B39" i="2"/>
  <c r="D39" i="2" s="1"/>
  <c r="D38" i="2"/>
  <c r="E38" i="2" s="1"/>
  <c r="D36" i="2"/>
  <c r="E36" i="2" s="1"/>
  <c r="D35" i="2"/>
  <c r="E35" i="2" s="1"/>
  <c r="C34" i="2"/>
  <c r="C28" i="2" s="1"/>
  <c r="C44" i="2" s="1"/>
  <c r="C45" i="2" s="1"/>
  <c r="B34" i="2"/>
  <c r="B28" i="2" s="1"/>
  <c r="D32" i="2"/>
  <c r="E32" i="2" s="1"/>
  <c r="D31" i="2"/>
  <c r="E31" i="2" s="1"/>
  <c r="D30" i="2"/>
  <c r="E30" i="2" s="1"/>
  <c r="C29" i="2"/>
  <c r="B29" i="2"/>
  <c r="D29" i="2" s="1"/>
  <c r="E29" i="2" s="1"/>
  <c r="D25" i="2"/>
  <c r="E25" i="2" s="1"/>
  <c r="D23" i="2"/>
  <c r="E23" i="2" s="1"/>
  <c r="D21" i="2"/>
  <c r="E21" i="2" s="1"/>
  <c r="D19" i="2"/>
  <c r="E19" i="2" s="1"/>
  <c r="D17" i="2"/>
  <c r="E17" i="2" s="1"/>
  <c r="D15" i="2"/>
  <c r="E15" i="2" s="1"/>
  <c r="D14" i="2"/>
  <c r="E14" i="2" s="1"/>
  <c r="D13" i="2"/>
  <c r="E13" i="2" s="1"/>
  <c r="C12" i="2"/>
  <c r="C42" i="2" s="1"/>
  <c r="C43" i="2" s="1"/>
  <c r="B12" i="2"/>
  <c r="C10" i="2"/>
  <c r="B10" i="2"/>
  <c r="D28" i="2" l="1"/>
  <c r="E28" i="2" s="1"/>
  <c r="B44" i="2"/>
  <c r="B42" i="2"/>
  <c r="D34" i="2"/>
  <c r="E34" i="2" s="1"/>
  <c r="B27" i="2"/>
  <c r="B48" i="2" s="1"/>
  <c r="C27" i="2"/>
  <c r="C48" i="2" s="1"/>
  <c r="C49" i="2" s="1"/>
  <c r="D10" i="2"/>
  <c r="E10" i="2" s="1"/>
  <c r="B46" i="2"/>
  <c r="C46" i="2"/>
  <c r="C47" i="2" s="1"/>
  <c r="D12" i="2"/>
  <c r="E12" i="2" s="1"/>
  <c r="B40" i="2"/>
  <c r="C40" i="2"/>
  <c r="C41" i="2" s="1"/>
  <c r="B49" i="2" l="1"/>
  <c r="D49" i="2" s="1"/>
  <c r="D48" i="2"/>
  <c r="E48" i="2" s="1"/>
  <c r="B47" i="2"/>
  <c r="D47" i="2" s="1"/>
  <c r="D46" i="2"/>
  <c r="E46" i="2" s="1"/>
  <c r="B45" i="2"/>
  <c r="D45" i="2" s="1"/>
  <c r="D44" i="2"/>
  <c r="E44" i="2" s="1"/>
  <c r="B41" i="2"/>
  <c r="D41" i="2" s="1"/>
  <c r="D40" i="2"/>
  <c r="E40" i="2" s="1"/>
  <c r="D27" i="2"/>
  <c r="E27" i="2" s="1"/>
  <c r="D42" i="2"/>
  <c r="E42" i="2" s="1"/>
  <c r="B43" i="2"/>
  <c r="D43" i="2" s="1"/>
  <c r="E20" i="1" l="1"/>
  <c r="B67" i="1"/>
  <c r="C67" i="1"/>
  <c r="C63" i="1"/>
  <c r="C62" i="1" s="1"/>
  <c r="B63" i="1"/>
  <c r="B62" i="1" s="1"/>
  <c r="C57" i="1"/>
  <c r="C56" i="1" s="1"/>
  <c r="C53" i="1" s="1"/>
  <c r="C54" i="1" s="1"/>
  <c r="B57" i="1"/>
  <c r="B56" i="1" s="1"/>
  <c r="B53" i="1" s="1"/>
  <c r="B54" i="1" s="1"/>
  <c r="C52" i="1"/>
  <c r="B52" i="1"/>
  <c r="D38" i="1" l="1"/>
  <c r="E38" i="1" s="1"/>
  <c r="C39" i="1"/>
  <c r="B39" i="1"/>
  <c r="D39" i="1" s="1"/>
  <c r="D32" i="1"/>
  <c r="E32" i="1" s="1"/>
  <c r="D31" i="1"/>
  <c r="E31" i="1" s="1"/>
  <c r="D30" i="1"/>
  <c r="E30" i="1" s="1"/>
  <c r="D29" i="1"/>
  <c r="E29" i="1" s="1"/>
  <c r="D28" i="1"/>
  <c r="E28" i="1" s="1"/>
  <c r="D27" i="1"/>
  <c r="E27" i="1" s="1"/>
  <c r="C26" i="1"/>
  <c r="B26" i="1"/>
  <c r="D26" i="1" s="1"/>
  <c r="E26" i="1" s="1"/>
  <c r="C24" i="1"/>
  <c r="D22" i="1"/>
  <c r="E22" i="1" s="1"/>
  <c r="D20" i="1"/>
  <c r="D18" i="1"/>
  <c r="E18" i="1" s="1"/>
  <c r="D17" i="1"/>
  <c r="E17" i="1" s="1"/>
  <c r="D16" i="1"/>
  <c r="E16" i="1" s="1"/>
  <c r="D15" i="1"/>
  <c r="E15" i="1" s="1"/>
  <c r="C14" i="1"/>
  <c r="C13" i="1" s="1"/>
  <c r="C11" i="1" s="1"/>
  <c r="B14" i="1"/>
  <c r="D14" i="1" s="1"/>
  <c r="E14" i="1" s="1"/>
  <c r="C42" i="1" l="1"/>
  <c r="C43" i="1" s="1"/>
  <c r="B24" i="1"/>
  <c r="D24" i="1" s="1"/>
  <c r="E24" i="1" s="1"/>
  <c r="C36" i="1"/>
  <c r="C34" i="1"/>
  <c r="C35" i="1" s="1"/>
  <c r="B13" i="1"/>
  <c r="D13" i="1" s="1"/>
  <c r="E13" i="1" s="1"/>
  <c r="C37" i="1"/>
  <c r="C40" i="1" l="1"/>
  <c r="C41" i="1" s="1"/>
  <c r="B11" i="1"/>
  <c r="B34" i="1"/>
  <c r="B35" i="1" l="1"/>
  <c r="D35" i="1" s="1"/>
  <c r="D34" i="1"/>
  <c r="E34" i="1" s="1"/>
  <c r="D11" i="1"/>
  <c r="E11" i="1" s="1"/>
  <c r="B42" i="1"/>
  <c r="B36" i="1"/>
  <c r="B43" i="1" l="1"/>
  <c r="D43" i="1" s="1"/>
  <c r="D42" i="1"/>
  <c r="E42" i="1" s="1"/>
  <c r="B40" i="1"/>
  <c r="B37" i="1"/>
  <c r="D37" i="1" s="1"/>
  <c r="D36" i="1"/>
  <c r="E36" i="1" s="1"/>
  <c r="B41" i="1" l="1"/>
  <c r="D41" i="1" s="1"/>
  <c r="D40" i="1"/>
  <c r="E40" i="1" s="1"/>
</calcChain>
</file>

<file path=xl/sharedStrings.xml><?xml version="1.0" encoding="utf-8"?>
<sst xmlns="http://schemas.openxmlformats.org/spreadsheetml/2006/main" count="272" uniqueCount="158">
  <si>
    <t xml:space="preserve"> </t>
  </si>
  <si>
    <t>Cuadro No. 2</t>
  </si>
  <si>
    <t>BALANCE FISCAL PRELIMINAR</t>
  </si>
  <si>
    <t>OPERACIONES DEL GOBIERNO CENTRAL</t>
  </si>
  <si>
    <t>( En millones de Balboas)</t>
  </si>
  <si>
    <t>Diferencia</t>
  </si>
  <si>
    <t>Detalle</t>
  </si>
  <si>
    <t>Preliminar</t>
  </si>
  <si>
    <t>Revisado</t>
  </si>
  <si>
    <t>Absoluta</t>
  </si>
  <si>
    <t>Porcentual</t>
  </si>
  <si>
    <t>1</t>
  </si>
  <si>
    <t>2</t>
  </si>
  <si>
    <t>3= (1-2)</t>
  </si>
  <si>
    <t>4=3/2</t>
  </si>
  <si>
    <t>Ingresos Totales</t>
  </si>
  <si>
    <t>Ingresos Corrientes</t>
  </si>
  <si>
    <t>1. Tributarios</t>
  </si>
  <si>
    <t>Directos</t>
  </si>
  <si>
    <t>Indirectos</t>
  </si>
  <si>
    <t xml:space="preserve">    d/c Documentos fiscales</t>
  </si>
  <si>
    <t>2. No Tributarios</t>
  </si>
  <si>
    <t xml:space="preserve">Ingresos de Capital </t>
  </si>
  <si>
    <t>Donaciones</t>
  </si>
  <si>
    <t>Gastos Totales</t>
  </si>
  <si>
    <t>Gastos Corrientes</t>
  </si>
  <si>
    <t xml:space="preserve">Servicios Personales </t>
  </si>
  <si>
    <t xml:space="preserve">Bienes y Servicios </t>
  </si>
  <si>
    <t xml:space="preserve">Transferencias  </t>
  </si>
  <si>
    <t>Intereses de la Deuda</t>
  </si>
  <si>
    <t>Otros</t>
  </si>
  <si>
    <t xml:space="preserve">Ahorro Corriente </t>
  </si>
  <si>
    <t>% del PIB</t>
  </si>
  <si>
    <t>Ahorro Total (Ing. Totales menos Gastos Corrientes)</t>
  </si>
  <si>
    <t xml:space="preserve">Gastos de Capital </t>
  </si>
  <si>
    <t xml:space="preserve">Balance Primario  </t>
  </si>
  <si>
    <t>%  del PIB</t>
  </si>
  <si>
    <t>Fuente: CGR, Superintendencia de Bancos de Panamá, BNP, CA, Entidades Descentralizadas, MEF.</t>
  </si>
  <si>
    <r>
      <t xml:space="preserve">Balance Total </t>
    </r>
    <r>
      <rPr>
        <b/>
        <vertAlign val="superscript"/>
        <sz val="10"/>
        <rFont val="Arial"/>
        <family val="2"/>
      </rPr>
      <t>1/</t>
    </r>
  </si>
  <si>
    <t>PIB Nominal Estimado para el 2026</t>
  </si>
  <si>
    <t>Junio</t>
  </si>
  <si>
    <t>1/ Conciliado por registros financieros.</t>
  </si>
  <si>
    <t>Financiamiento del Gobierno Central</t>
  </si>
  <si>
    <t xml:space="preserve"> (En millones de Balboas)</t>
  </si>
  <si>
    <t xml:space="preserve"> Preliminar</t>
  </si>
  <si>
    <t>TOTAL</t>
  </si>
  <si>
    <t>Deuda Externa</t>
  </si>
  <si>
    <t>Desembolso neto</t>
  </si>
  <si>
    <t>Desembolso</t>
  </si>
  <si>
    <t>Amortización</t>
  </si>
  <si>
    <t xml:space="preserve">Inversión Financiera </t>
  </si>
  <si>
    <t>Deuda Interna</t>
  </si>
  <si>
    <r>
      <t xml:space="preserve">Recursos Bancarios  </t>
    </r>
    <r>
      <rPr>
        <b/>
        <vertAlign val="superscript"/>
        <sz val="10"/>
        <rFont val="Arial"/>
        <family val="2"/>
      </rPr>
      <t>1/</t>
    </r>
  </si>
  <si>
    <t xml:space="preserve">Banco Nacional de Panamá </t>
  </si>
  <si>
    <t>Banco Caja de Ahorro</t>
  </si>
  <si>
    <t>Bancos Privados</t>
  </si>
  <si>
    <t>Cheques en circulación</t>
  </si>
  <si>
    <r>
      <t xml:space="preserve">Otros </t>
    </r>
    <r>
      <rPr>
        <b/>
        <vertAlign val="superscript"/>
        <sz val="10"/>
        <rFont val="Arial"/>
        <family val="2"/>
      </rPr>
      <t>2/</t>
    </r>
  </si>
  <si>
    <t xml:space="preserve"> Preparado por: Macro Fiscal / UTPP.</t>
  </si>
  <si>
    <t>1/ Corresponde al uso o acumulaciones de deposito en los bancos oficiales y privados; una acumulación de dinero lleva un signo negativo (-) y un uso de dinero un signo positivo (+). 2/ Incluye depósitos en tránsito, devengado, Inversiones CUT, ajustes por transferencias, por flujos y por las operaciones de amortizaciones y desembolsos.</t>
  </si>
  <si>
    <t>Cuadro No. 1</t>
  </si>
  <si>
    <t>BALANCE FISCAL CONSOLIDADO PRELIMINAR</t>
  </si>
  <si>
    <t>SECTOR PÚBLICO NO FINANCIERO</t>
  </si>
  <si>
    <t>(En millones de Balboas)</t>
  </si>
  <si>
    <t>Ingresos Corrientes Gobierno General</t>
  </si>
  <si>
    <t>Gobierno Central</t>
  </si>
  <si>
    <t>CSS</t>
  </si>
  <si>
    <t>Agencias Consolidadas</t>
  </si>
  <si>
    <t xml:space="preserve">Balance Operacional de las Empresas Públicas </t>
  </si>
  <si>
    <t>Agencias no Consolidadas y Otros</t>
  </si>
  <si>
    <r>
      <t>Concesión Neta de Préstamos</t>
    </r>
    <r>
      <rPr>
        <vertAlign val="superscript"/>
        <sz val="10"/>
        <rFont val="Arial"/>
        <family val="2"/>
      </rPr>
      <t xml:space="preserve"> 1/</t>
    </r>
  </si>
  <si>
    <t xml:space="preserve">Gastos Corrientes </t>
  </si>
  <si>
    <t>Gastos Corrientes (excluye pago de intereses)</t>
  </si>
  <si>
    <r>
      <t>Gobierno Central</t>
    </r>
    <r>
      <rPr>
        <vertAlign val="superscript"/>
        <sz val="10"/>
        <rFont val="Arial"/>
        <family val="2"/>
      </rPr>
      <t xml:space="preserve">    </t>
    </r>
  </si>
  <si>
    <t xml:space="preserve"> Intereses</t>
  </si>
  <si>
    <t>Intereses Externos</t>
  </si>
  <si>
    <t>Intereses Internos</t>
  </si>
  <si>
    <t>Gastos de Capital</t>
  </si>
  <si>
    <t>%   del PIB</t>
  </si>
  <si>
    <t xml:space="preserve">Ahorro Corriente del Gobierno General  </t>
  </si>
  <si>
    <t xml:space="preserve">Ahorro Corriente del SPNF </t>
  </si>
  <si>
    <r>
      <t xml:space="preserve">Ahorro Total </t>
    </r>
    <r>
      <rPr>
        <b/>
        <sz val="8"/>
        <rFont val="Arial"/>
        <family val="2"/>
      </rPr>
      <t>(Ingresos Totales menos Gastos Corrientes)</t>
    </r>
  </si>
  <si>
    <r>
      <t>Balance Total</t>
    </r>
    <r>
      <rPr>
        <b/>
        <vertAlign val="superscript"/>
        <sz val="10"/>
        <rFont val="Arial"/>
        <family val="2"/>
      </rPr>
      <t xml:space="preserve"> 2/</t>
    </r>
  </si>
  <si>
    <t>PIB Nominal Estimado para el 2025 y 2026</t>
  </si>
  <si>
    <t>Fuente: CGR, Superintendencia de Bancos, BNP, CA, Entidades Descentralizadas, MEF.</t>
  </si>
  <si>
    <t>1/ Incluye concesión de préstamos de instituciones como IFARHU, BHN y BDA .</t>
  </si>
  <si>
    <t>2/ Conciliado por registros financieros.</t>
  </si>
  <si>
    <t>Financiamiento del Sector Pùblico No Financiero</t>
  </si>
  <si>
    <t>Anexo No. 1</t>
  </si>
  <si>
    <t>Transferencias corrientes: junio de 2026</t>
  </si>
  <si>
    <t>(En millones de balboas)</t>
  </si>
  <si>
    <t>Ejecutado</t>
  </si>
  <si>
    <t>Transferencia Corrientes</t>
  </si>
  <si>
    <t>Documentos Fiscales</t>
  </si>
  <si>
    <t>Interés Preferencial</t>
  </si>
  <si>
    <t>Gas Licuado</t>
  </si>
  <si>
    <t>Banco de Desarrollo Agropecuario (BDA)</t>
  </si>
  <si>
    <t>R</t>
  </si>
  <si>
    <t>Banco Hipotecario Nacional (BHN)</t>
  </si>
  <si>
    <t>Instituto de Mercadeo Agropecuario (IMA)</t>
  </si>
  <si>
    <t>Universidad de Panamá (UP)</t>
  </si>
  <si>
    <t>IFARHU</t>
  </si>
  <si>
    <t>Empresas Públicas</t>
  </si>
  <si>
    <t xml:space="preserve">Metro de Panamá, S.A. </t>
  </si>
  <si>
    <t>Mi Bus</t>
  </si>
  <si>
    <t>IDAAN</t>
  </si>
  <si>
    <t>Zona Libre de Colón</t>
  </si>
  <si>
    <t>Autoridad Marítima de Panamá (AMP)</t>
  </si>
  <si>
    <t>Autoridad de Turismo de Panamá (ATP)</t>
  </si>
  <si>
    <t>Autoridad de Aeronáutica Civil (AAC)</t>
  </si>
  <si>
    <t>C.S.S.</t>
  </si>
  <si>
    <t>C.S.S.- Fejupen</t>
  </si>
  <si>
    <t>Impuesto de Cerveza</t>
  </si>
  <si>
    <t>C.S.S.- 0.8% Salarios Básicos</t>
  </si>
  <si>
    <t>C.S.S.- Impuesto Sobre Licores</t>
  </si>
  <si>
    <t>Sostenibilidad del Régimen (Fideicomiso IVM)</t>
  </si>
  <si>
    <t>Subsidio Maternidad y Enfermedad (Ley 51)</t>
  </si>
  <si>
    <t>Subsidio- Fluctuaciones Intereses C.S.S.</t>
  </si>
  <si>
    <t>Aumentos Pensiones y Jubilaciones (DG 51)</t>
  </si>
  <si>
    <t xml:space="preserve">Aporte Junta Técnica Actuarial </t>
  </si>
  <si>
    <t>Aporte Cubrir Deficit Actuarial</t>
  </si>
  <si>
    <t>Aporte Programa Beneficio Permanente Ley 438</t>
  </si>
  <si>
    <t>Pensión Vitalicia Dietilenglycol</t>
  </si>
  <si>
    <t>Neonatos afectados Heparina</t>
  </si>
  <si>
    <t>Pensión de Viudez</t>
  </si>
  <si>
    <t>Pensiones Trabajadores de las Bananeras</t>
  </si>
  <si>
    <t xml:space="preserve">      Agencias No Consolidadas</t>
  </si>
  <si>
    <t xml:space="preserve">      Al Sector Privado</t>
  </si>
  <si>
    <t>Fondo Solidario de Vivienda</t>
  </si>
  <si>
    <t>Programa 120/65</t>
  </si>
  <si>
    <t>Estabilización Tarifaria</t>
  </si>
  <si>
    <t>Fondo Tarifario de Occidente</t>
  </si>
  <si>
    <t>Subsidio de Gasolina</t>
  </si>
  <si>
    <t>Subsidios a Partidos Políticos</t>
  </si>
  <si>
    <t>Patronato del Hospital Jose Domingo de Obaldia</t>
  </si>
  <si>
    <t>Patronato del Hospital Santo Tomás</t>
  </si>
  <si>
    <t>Patronato del Inst. Nac. de Med. Física y Rehab.</t>
  </si>
  <si>
    <t>Patronato Hospital del Niño</t>
  </si>
  <si>
    <t>Patronato Inst. Oncológico Nacional</t>
  </si>
  <si>
    <t>Planilla Prestac.Fondo Complementario</t>
  </si>
  <si>
    <t>Jubilaciones Especiales</t>
  </si>
  <si>
    <t>Fortalecimiento de la Producción Nac. de Granos</t>
  </si>
  <si>
    <t>Ángel Guardián</t>
  </si>
  <si>
    <t>Red de oportunidades</t>
  </si>
  <si>
    <t>Subsidio para la Inversión del Capital Social</t>
  </si>
  <si>
    <r>
      <t>Otras transferencias al sector privado</t>
    </r>
    <r>
      <rPr>
        <vertAlign val="superscript"/>
        <sz val="9"/>
        <color rgb="FF000000"/>
        <rFont val="Arial"/>
        <family val="2"/>
      </rPr>
      <t>1/</t>
    </r>
  </si>
  <si>
    <t>Fuente: Ministerio de Economía y Finanzas.</t>
  </si>
  <si>
    <t>R = Reclasificado de transferencia de capital a transferencia corrientes</t>
  </si>
  <si>
    <r>
      <rPr>
        <i/>
        <vertAlign val="superscript"/>
        <sz val="9"/>
        <color rgb="FF000000"/>
        <rFont val="Arial"/>
        <family val="2"/>
      </rPr>
      <t>1/</t>
    </r>
    <r>
      <rPr>
        <i/>
        <sz val="9"/>
        <color rgb="FF000000"/>
        <rFont val="Arial"/>
        <family val="2"/>
      </rPr>
      <t>. Agrupa los desembolsos realizados al sector privado (prima de antigüedad, capacitaciones, indemnizaciones especiales, entre otras.</t>
    </r>
  </si>
  <si>
    <t>Anexo No. 2</t>
  </si>
  <si>
    <t>Gasto de Capital: Junio de 2026</t>
  </si>
  <si>
    <t>Gasto de Capital</t>
  </si>
  <si>
    <t>Inversión Directa</t>
  </si>
  <si>
    <t>Transferencia de Capital</t>
  </si>
  <si>
    <t>Agencias No Consolidadas</t>
  </si>
  <si>
    <t>Sector Privado</t>
  </si>
  <si>
    <t>Equipamiento Planta Productora de Moscas Estériles</t>
  </si>
  <si>
    <t>Otras transferencias al sector privado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</si>
</sst>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([$€-2]* #,##0.0_);_([$€-2]* \(#,##0.0\);_([$€-2]* &quot;-&quot;??_)"/>
    <numFmt numFmtId="165" formatCode="mmmm"/>
    <numFmt numFmtId="166" formatCode="#,##0.0"/>
    <numFmt numFmtId="167" formatCode="0.0%"/>
    <numFmt numFmtId="168" formatCode="0.0"/>
    <numFmt numFmtId="169" formatCode="_-* #,##0.0_-;\-* #,##0.0_-;_-* &quot;-&quot;??_-;_-@_-"/>
    <numFmt numFmtId="170" formatCode="0.00000000"/>
    <numFmt numFmtId="171" formatCode="0.000000000000000"/>
    <numFmt numFmtId="172" formatCode="_-* #,##0.0_-;\-* #,##0.0_-;_-* &quot;-&quot;?_-;_-@_-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ourier"/>
      <family val="3"/>
    </font>
    <font>
      <b/>
      <sz val="12"/>
      <color indexed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i/>
      <sz val="10"/>
      <color indexed="12"/>
      <name val="Arial"/>
      <family val="2"/>
    </font>
    <font>
      <b/>
      <u val="double"/>
      <sz val="10"/>
      <name val="Arial"/>
      <family val="2"/>
    </font>
    <font>
      <b/>
      <i/>
      <sz val="9"/>
      <name val="Arial"/>
      <family val="2"/>
    </font>
    <font>
      <b/>
      <vertAlign val="superscript"/>
      <sz val="10"/>
      <name val="Arial"/>
      <family val="2"/>
    </font>
    <font>
      <b/>
      <u/>
      <sz val="1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b/>
      <i/>
      <sz val="10"/>
      <name val="Arial"/>
      <family val="2"/>
    </font>
    <font>
      <sz val="9"/>
      <color theme="1"/>
      <name val="Arial"/>
      <family val="2"/>
    </font>
    <font>
      <vertAlign val="superscript"/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vertAlign val="superscript"/>
      <sz val="9"/>
      <color rgb="FF000000"/>
      <name val="Arial"/>
      <family val="2"/>
    </font>
    <font>
      <i/>
      <sz val="9"/>
      <color rgb="FF000000"/>
      <name val="Arial"/>
      <family val="2"/>
    </font>
    <font>
      <i/>
      <vertAlign val="superscript"/>
      <sz val="9"/>
      <color rgb="FF000000"/>
      <name val="Arial"/>
      <family val="2"/>
    </font>
    <font>
      <b/>
      <sz val="9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164" fontId="1" fillId="0" borderId="0"/>
    <xf numFmtId="164" fontId="2" fillId="0" borderId="0"/>
    <xf numFmtId="164" fontId="2" fillId="0" borderId="0"/>
    <xf numFmtId="0" fontId="1" fillId="0" borderId="0"/>
    <xf numFmtId="0" fontId="2" fillId="0" borderId="0"/>
    <xf numFmtId="9" fontId="6" fillId="0" borderId="0" applyFont="0" applyFill="0" applyBorder="0" applyAlignment="0" applyProtection="0"/>
    <xf numFmtId="0" fontId="6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146">
    <xf numFmtId="0" fontId="0" fillId="0" borderId="0" xfId="0"/>
    <xf numFmtId="164" fontId="3" fillId="2" borderId="0" xfId="3" applyFont="1" applyFill="1" applyAlignment="1">
      <alignment vertical="center"/>
    </xf>
    <xf numFmtId="164" fontId="6" fillId="2" borderId="0" xfId="3" applyFont="1" applyFill="1" applyAlignment="1">
      <alignment horizontal="center" vertical="center"/>
    </xf>
    <xf numFmtId="22" fontId="6" fillId="2" borderId="1" xfId="3" applyNumberFormat="1" applyFont="1" applyFill="1" applyBorder="1" applyAlignment="1">
      <alignment horizontal="center" vertical="center"/>
    </xf>
    <xf numFmtId="165" fontId="7" fillId="2" borderId="1" xfId="3" applyNumberFormat="1" applyFont="1" applyFill="1" applyBorder="1" applyAlignment="1">
      <alignment horizontal="center" vertical="center"/>
    </xf>
    <xf numFmtId="0" fontId="7" fillId="2" borderId="0" xfId="3" applyNumberFormat="1" applyFont="1" applyFill="1" applyAlignment="1">
      <alignment horizontal="center" vertical="center"/>
    </xf>
    <xf numFmtId="49" fontId="7" fillId="2" borderId="0" xfId="3" applyNumberFormat="1" applyFont="1" applyFill="1" applyAlignment="1">
      <alignment horizontal="center" vertical="center"/>
    </xf>
    <xf numFmtId="164" fontId="7" fillId="2" borderId="0" xfId="3" applyFont="1" applyFill="1" applyAlignment="1">
      <alignment horizontal="center"/>
    </xf>
    <xf numFmtId="164" fontId="6" fillId="2" borderId="2" xfId="3" applyFont="1" applyFill="1" applyBorder="1" applyAlignment="1">
      <alignment horizontal="center" vertical="center"/>
    </xf>
    <xf numFmtId="49" fontId="7" fillId="2" borderId="2" xfId="3" applyNumberFormat="1" applyFont="1" applyFill="1" applyBorder="1" applyAlignment="1">
      <alignment horizontal="center" vertical="center"/>
    </xf>
    <xf numFmtId="49" fontId="7" fillId="2" borderId="2" xfId="3" applyNumberFormat="1" applyFont="1" applyFill="1" applyBorder="1" applyAlignment="1">
      <alignment horizontal="center"/>
    </xf>
    <xf numFmtId="164" fontId="6" fillId="2" borderId="0" xfId="3" applyFont="1" applyFill="1" applyAlignment="1">
      <alignment vertical="center"/>
    </xf>
    <xf numFmtId="49" fontId="5" fillId="2" borderId="0" xfId="3" applyNumberFormat="1" applyFont="1" applyFill="1" applyAlignment="1">
      <alignment horizontal="center" vertical="center"/>
    </xf>
    <xf numFmtId="164" fontId="5" fillId="2" borderId="0" xfId="3" applyFont="1" applyFill="1" applyAlignment="1">
      <alignment vertical="center"/>
    </xf>
    <xf numFmtId="166" fontId="5" fillId="2" borderId="0" xfId="3" applyNumberFormat="1" applyFont="1" applyFill="1" applyAlignment="1">
      <alignment horizontal="right" vertical="center"/>
    </xf>
    <xf numFmtId="167" fontId="5" fillId="2" borderId="0" xfId="3" applyNumberFormat="1" applyFont="1" applyFill="1" applyAlignment="1">
      <alignment horizontal="right" vertical="center"/>
    </xf>
    <xf numFmtId="166" fontId="6" fillId="2" borderId="0" xfId="3" applyNumberFormat="1" applyFont="1" applyFill="1" applyAlignment="1">
      <alignment horizontal="right" vertical="center"/>
    </xf>
    <xf numFmtId="167" fontId="6" fillId="2" borderId="0" xfId="3" applyNumberFormat="1" applyFont="1" applyFill="1" applyAlignment="1">
      <alignment horizontal="right" vertical="center"/>
    </xf>
    <xf numFmtId="164" fontId="5" fillId="2" borderId="0" xfId="3" applyFont="1" applyFill="1" applyAlignment="1">
      <alignment horizontal="left" vertical="center" indent="1"/>
    </xf>
    <xf numFmtId="164" fontId="6" fillId="2" borderId="0" xfId="3" applyFont="1" applyFill="1" applyAlignment="1">
      <alignment horizontal="left" vertical="center" indent="2"/>
    </xf>
    <xf numFmtId="164" fontId="6" fillId="2" borderId="0" xfId="3" applyFont="1" applyFill="1" applyAlignment="1">
      <alignment horizontal="left" vertical="center" indent="4"/>
    </xf>
    <xf numFmtId="164" fontId="6" fillId="2" borderId="0" xfId="3" applyFont="1" applyFill="1" applyAlignment="1">
      <alignment horizontal="left" vertical="center"/>
    </xf>
    <xf numFmtId="164" fontId="6" fillId="2" borderId="0" xfId="3" applyFont="1" applyFill="1" applyAlignment="1">
      <alignment horizontal="left" vertical="center" indent="1"/>
    </xf>
    <xf numFmtId="164" fontId="5" fillId="3" borderId="0" xfId="3" applyFont="1" applyFill="1" applyAlignment="1">
      <alignment horizontal="left" vertical="center"/>
    </xf>
    <xf numFmtId="166" fontId="5" fillId="3" borderId="0" xfId="3" applyNumberFormat="1" applyFont="1" applyFill="1" applyAlignment="1">
      <alignment horizontal="right" vertical="center"/>
    </xf>
    <xf numFmtId="167" fontId="5" fillId="3" borderId="0" xfId="3" applyNumberFormat="1" applyFont="1" applyFill="1" applyAlignment="1">
      <alignment horizontal="right" vertical="center"/>
    </xf>
    <xf numFmtId="164" fontId="8" fillId="2" borderId="0" xfId="3" applyFont="1" applyFill="1" applyAlignment="1">
      <alignment horizontal="left" vertical="center" indent="1"/>
    </xf>
    <xf numFmtId="10" fontId="9" fillId="2" borderId="0" xfId="1" applyNumberFormat="1" applyFont="1" applyFill="1" applyBorder="1" applyAlignment="1">
      <alignment horizontal="right" vertical="center"/>
    </xf>
    <xf numFmtId="164" fontId="5" fillId="3" borderId="0" xfId="3" applyFont="1" applyFill="1" applyAlignment="1">
      <alignment vertical="center"/>
    </xf>
    <xf numFmtId="167" fontId="10" fillId="2" borderId="0" xfId="3" applyNumberFormat="1" applyFont="1" applyFill="1" applyAlignment="1">
      <alignment horizontal="right" vertical="center"/>
    </xf>
    <xf numFmtId="164" fontId="5" fillId="2" borderId="0" xfId="3" applyFont="1" applyFill="1" applyAlignment="1">
      <alignment horizontal="left" vertical="center"/>
    </xf>
    <xf numFmtId="166" fontId="5" fillId="2" borderId="0" xfId="4" applyNumberFormat="1" applyFont="1" applyFill="1" applyAlignment="1">
      <alignment horizontal="right" vertical="center"/>
    </xf>
    <xf numFmtId="10" fontId="9" fillId="4" borderId="0" xfId="1" applyNumberFormat="1" applyFont="1" applyFill="1" applyBorder="1" applyAlignment="1">
      <alignment horizontal="right" vertical="center"/>
    </xf>
    <xf numFmtId="164" fontId="5" fillId="5" borderId="0" xfId="3" applyFont="1" applyFill="1" applyAlignment="1">
      <alignment vertical="center"/>
    </xf>
    <xf numFmtId="166" fontId="11" fillId="5" borderId="0" xfId="3" applyNumberFormat="1" applyFont="1" applyFill="1" applyAlignment="1">
      <alignment horizontal="right" vertical="center"/>
    </xf>
    <xf numFmtId="167" fontId="11" fillId="5" borderId="0" xfId="3" applyNumberFormat="1" applyFont="1" applyFill="1" applyAlignment="1">
      <alignment horizontal="right" vertical="center"/>
    </xf>
    <xf numFmtId="164" fontId="12" fillId="2" borderId="0" xfId="3" applyFont="1" applyFill="1" applyAlignment="1">
      <alignment vertical="center"/>
    </xf>
    <xf numFmtId="3" fontId="12" fillId="2" borderId="0" xfId="3" applyNumberFormat="1" applyFont="1" applyFill="1" applyAlignment="1">
      <alignment horizontal="right" vertical="center"/>
    </xf>
    <xf numFmtId="0" fontId="6" fillId="2" borderId="3" xfId="6" applyFont="1" applyFill="1" applyBorder="1" applyAlignment="1">
      <alignment vertical="center"/>
    </xf>
    <xf numFmtId="1" fontId="5" fillId="2" borderId="3" xfId="6" applyNumberFormat="1" applyFont="1" applyFill="1" applyBorder="1" applyAlignment="1">
      <alignment horizontal="right" vertical="center"/>
    </xf>
    <xf numFmtId="166" fontId="14" fillId="5" borderId="0" xfId="3" applyNumberFormat="1" applyFont="1" applyFill="1" applyAlignment="1">
      <alignment horizontal="right" vertical="center"/>
    </xf>
    <xf numFmtId="168" fontId="6" fillId="2" borderId="0" xfId="6" applyNumberFormat="1" applyFont="1" applyFill="1" applyAlignment="1">
      <alignment horizontal="left"/>
    </xf>
    <xf numFmtId="166" fontId="6" fillId="2" borderId="0" xfId="6" applyNumberFormat="1" applyFont="1" applyFill="1"/>
    <xf numFmtId="0" fontId="15" fillId="0" borderId="0" xfId="0" applyFont="1"/>
    <xf numFmtId="168" fontId="5" fillId="6" borderId="0" xfId="6" applyNumberFormat="1" applyFont="1" applyFill="1"/>
    <xf numFmtId="166" fontId="5" fillId="6" borderId="0" xfId="6" applyNumberFormat="1" applyFont="1" applyFill="1"/>
    <xf numFmtId="168" fontId="6" fillId="2" borderId="0" xfId="6" applyNumberFormat="1" applyFont="1" applyFill="1" applyAlignment="1">
      <alignment horizontal="left" indent="1"/>
    </xf>
    <xf numFmtId="168" fontId="6" fillId="2" borderId="0" xfId="6" applyNumberFormat="1" applyFont="1" applyFill="1" applyAlignment="1">
      <alignment horizontal="left" indent="2"/>
    </xf>
    <xf numFmtId="0" fontId="6" fillId="2" borderId="0" xfId="0" applyFont="1" applyFill="1" applyAlignment="1">
      <alignment horizontal="left" indent="1"/>
    </xf>
    <xf numFmtId="168" fontId="5" fillId="6" borderId="0" xfId="6" applyNumberFormat="1" applyFont="1" applyFill="1" applyAlignment="1">
      <alignment horizontal="left"/>
    </xf>
    <xf numFmtId="166" fontId="5" fillId="6" borderId="0" xfId="8" applyNumberFormat="1" applyFont="1" applyFill="1"/>
    <xf numFmtId="168" fontId="16" fillId="2" borderId="1" xfId="6" applyNumberFormat="1" applyFont="1" applyFill="1" applyBorder="1" applyAlignment="1">
      <alignment vertical="center" wrapText="1"/>
    </xf>
    <xf numFmtId="0" fontId="0" fillId="0" borderId="0" xfId="0" applyAlignment="1">
      <alignment horizontal="left" vertical="top"/>
    </xf>
    <xf numFmtId="164" fontId="12" fillId="2" borderId="2" xfId="3" applyFont="1" applyFill="1" applyBorder="1" applyAlignment="1">
      <alignment horizontal="left" vertical="center" indent="1"/>
    </xf>
    <xf numFmtId="10" fontId="7" fillId="2" borderId="2" xfId="1" applyNumberFormat="1" applyFont="1" applyFill="1" applyBorder="1" applyAlignment="1">
      <alignment horizontal="right" vertical="center"/>
    </xf>
    <xf numFmtId="10" fontId="7" fillId="4" borderId="2" xfId="1" applyNumberFormat="1" applyFont="1" applyFill="1" applyBorder="1" applyAlignment="1">
      <alignment horizontal="right" vertical="center"/>
    </xf>
    <xf numFmtId="167" fontId="6" fillId="2" borderId="2" xfId="3" applyNumberFormat="1" applyFont="1" applyFill="1" applyBorder="1" applyAlignment="1">
      <alignment horizontal="right" vertical="center"/>
    </xf>
    <xf numFmtId="168" fontId="17" fillId="2" borderId="0" xfId="6" applyNumberFormat="1" applyFont="1" applyFill="1" applyAlignment="1">
      <alignment horizontal="left" indent="1"/>
    </xf>
    <xf numFmtId="10" fontId="17" fillId="2" borderId="0" xfId="7" applyNumberFormat="1" applyFont="1" applyFill="1" applyBorder="1" applyAlignment="1">
      <alignment vertical="center"/>
    </xf>
    <xf numFmtId="0" fontId="18" fillId="0" borderId="0" xfId="0" applyFont="1"/>
    <xf numFmtId="22" fontId="6" fillId="4" borderId="1" xfId="3" applyNumberFormat="1" applyFont="1" applyFill="1" applyBorder="1"/>
    <xf numFmtId="164" fontId="6" fillId="4" borderId="2" xfId="3" applyFont="1" applyFill="1" applyBorder="1"/>
    <xf numFmtId="2" fontId="7" fillId="2" borderId="2" xfId="3" applyNumberFormat="1" applyFont="1" applyFill="1" applyBorder="1" applyAlignment="1">
      <alignment horizontal="center" vertical="center"/>
    </xf>
    <xf numFmtId="164" fontId="6" fillId="4" borderId="0" xfId="3" applyFont="1" applyFill="1"/>
    <xf numFmtId="166" fontId="6" fillId="4" borderId="0" xfId="3" applyNumberFormat="1" applyFont="1" applyFill="1" applyAlignment="1">
      <alignment horizontal="center"/>
    </xf>
    <xf numFmtId="167" fontId="6" fillId="4" borderId="0" xfId="3" applyNumberFormat="1" applyFont="1" applyFill="1" applyAlignment="1">
      <alignment horizontal="center"/>
    </xf>
    <xf numFmtId="164" fontId="5" fillId="4" borderId="0" xfId="3" applyFont="1" applyFill="1" applyAlignment="1">
      <alignment vertical="center"/>
    </xf>
    <xf numFmtId="166" fontId="5" fillId="4" borderId="0" xfId="3" applyNumberFormat="1" applyFont="1" applyFill="1" applyAlignment="1">
      <alignment horizontal="right" vertical="center"/>
    </xf>
    <xf numFmtId="167" fontId="5" fillId="4" borderId="0" xfId="3" applyNumberFormat="1" applyFont="1" applyFill="1" applyAlignment="1">
      <alignment horizontal="right" vertical="center"/>
    </xf>
    <xf numFmtId="164" fontId="5" fillId="4" borderId="0" xfId="3" applyFont="1" applyFill="1"/>
    <xf numFmtId="166" fontId="6" fillId="4" borderId="0" xfId="3" applyNumberFormat="1" applyFont="1" applyFill="1" applyAlignment="1">
      <alignment horizontal="right" vertical="center"/>
    </xf>
    <xf numFmtId="167" fontId="6" fillId="4" borderId="0" xfId="3" applyNumberFormat="1" applyFont="1" applyFill="1" applyAlignment="1">
      <alignment horizontal="right" vertical="center"/>
    </xf>
    <xf numFmtId="164" fontId="6" fillId="4" borderId="0" xfId="3" applyFont="1" applyFill="1" applyAlignment="1">
      <alignment horizontal="left" vertical="center" indent="1"/>
    </xf>
    <xf numFmtId="164" fontId="6" fillId="4" borderId="0" xfId="3" applyFont="1" applyFill="1" applyAlignment="1">
      <alignment horizontal="left" vertical="center" indent="2"/>
    </xf>
    <xf numFmtId="164" fontId="6" fillId="4" borderId="0" xfId="3" applyFont="1" applyFill="1" applyAlignment="1">
      <alignment horizontal="left" indent="1"/>
    </xf>
    <xf numFmtId="167" fontId="6" fillId="4" borderId="0" xfId="3" applyNumberFormat="1" applyFont="1" applyFill="1" applyAlignment="1">
      <alignment horizontal="right" vertical="center" wrapText="1"/>
    </xf>
    <xf numFmtId="164" fontId="6" fillId="4" borderId="0" xfId="3" applyFont="1" applyFill="1" applyAlignment="1">
      <alignment horizontal="left" indent="2"/>
    </xf>
    <xf numFmtId="166" fontId="6" fillId="4" borderId="0" xfId="3" applyNumberFormat="1" applyFont="1" applyFill="1" applyAlignment="1">
      <alignment horizontal="right"/>
    </xf>
    <xf numFmtId="167" fontId="6" fillId="4" borderId="0" xfId="3" applyNumberFormat="1" applyFont="1" applyFill="1" applyAlignment="1">
      <alignment horizontal="right"/>
    </xf>
    <xf numFmtId="164" fontId="5" fillId="4" borderId="0" xfId="3" applyFont="1" applyFill="1" applyAlignment="1">
      <alignment horizontal="left" vertical="center" indent="1"/>
    </xf>
    <xf numFmtId="164" fontId="6" fillId="4" borderId="0" xfId="3" applyFont="1" applyFill="1" applyAlignment="1">
      <alignment horizontal="left" vertical="center" indent="3"/>
    </xf>
    <xf numFmtId="164" fontId="6" fillId="4" borderId="0" xfId="3" applyFont="1" applyFill="1" applyAlignment="1">
      <alignment horizontal="left" indent="3"/>
    </xf>
    <xf numFmtId="166" fontId="6" fillId="2" borderId="0" xfId="3" applyNumberFormat="1" applyFont="1" applyFill="1" applyAlignment="1">
      <alignment horizontal="right"/>
    </xf>
    <xf numFmtId="164" fontId="8" fillId="4" borderId="0" xfId="3" applyFont="1" applyFill="1" applyAlignment="1">
      <alignment horizontal="left" vertical="center" indent="1"/>
    </xf>
    <xf numFmtId="167" fontId="5" fillId="4" borderId="0" xfId="3" applyNumberFormat="1" applyFont="1" applyFill="1" applyAlignment="1">
      <alignment horizontal="right"/>
    </xf>
    <xf numFmtId="164" fontId="5" fillId="7" borderId="0" xfId="3" applyFont="1" applyFill="1" applyAlignment="1">
      <alignment horizontal="left" vertical="center"/>
    </xf>
    <xf numFmtId="166" fontId="5" fillId="7" borderId="0" xfId="3" applyNumberFormat="1" applyFont="1" applyFill="1" applyAlignment="1">
      <alignment horizontal="right" vertical="center"/>
    </xf>
    <xf numFmtId="167" fontId="5" fillId="7" borderId="0" xfId="3" applyNumberFormat="1" applyFont="1" applyFill="1" applyAlignment="1">
      <alignment horizontal="right" vertical="center"/>
    </xf>
    <xf numFmtId="167" fontId="9" fillId="4" borderId="0" xfId="1" applyNumberFormat="1" applyFont="1" applyFill="1" applyBorder="1" applyAlignment="1">
      <alignment horizontal="right"/>
    </xf>
    <xf numFmtId="164" fontId="5" fillId="7" borderId="0" xfId="3" applyFont="1" applyFill="1" applyAlignment="1">
      <alignment vertical="center"/>
    </xf>
    <xf numFmtId="164" fontId="12" fillId="4" borderId="2" xfId="3" applyFont="1" applyFill="1" applyBorder="1" applyAlignment="1">
      <alignment horizontal="left" vertical="center" indent="1"/>
    </xf>
    <xf numFmtId="10" fontId="6" fillId="4" borderId="2" xfId="3" applyNumberFormat="1" applyFont="1" applyFill="1" applyBorder="1" applyAlignment="1">
      <alignment horizontal="right"/>
    </xf>
    <xf numFmtId="10" fontId="9" fillId="4" borderId="0" xfId="1" applyNumberFormat="1" applyFont="1" applyFill="1" applyBorder="1" applyAlignment="1">
      <alignment horizontal="right"/>
    </xf>
    <xf numFmtId="10" fontId="6" fillId="4" borderId="0" xfId="3" applyNumberFormat="1" applyFont="1" applyFill="1" applyAlignment="1">
      <alignment horizontal="right"/>
    </xf>
    <xf numFmtId="0" fontId="22" fillId="0" borderId="0" xfId="0" applyFont="1"/>
    <xf numFmtId="0" fontId="23" fillId="0" borderId="4" xfId="0" applyFont="1" applyBorder="1" applyAlignment="1">
      <alignment horizontal="center" vertical="center"/>
    </xf>
    <xf numFmtId="169" fontId="23" fillId="0" borderId="5" xfId="9" applyNumberFormat="1" applyFont="1" applyBorder="1" applyAlignment="1">
      <alignment horizontal="center" vertical="center"/>
    </xf>
    <xf numFmtId="0" fontId="23" fillId="0" borderId="6" xfId="0" applyFont="1" applyBorder="1" applyAlignment="1">
      <alignment horizontal="left" vertical="center"/>
    </xf>
    <xf numFmtId="169" fontId="23" fillId="0" borderId="0" xfId="9" applyNumberFormat="1" applyFont="1" applyFill="1" applyAlignment="1">
      <alignment horizontal="right" vertical="center" indent="2"/>
    </xf>
    <xf numFmtId="0" fontId="23" fillId="0" borderId="6" xfId="0" applyFont="1" applyBorder="1" applyAlignment="1">
      <alignment horizontal="left" vertical="center" indent="2"/>
    </xf>
    <xf numFmtId="169" fontId="23" fillId="0" borderId="0" xfId="9" applyNumberFormat="1" applyFont="1" applyAlignment="1">
      <alignment horizontal="right" vertical="center"/>
    </xf>
    <xf numFmtId="0" fontId="24" fillId="0" borderId="6" xfId="0" applyFont="1" applyBorder="1" applyAlignment="1">
      <alignment horizontal="left" vertical="center" indent="4"/>
    </xf>
    <xf numFmtId="169" fontId="24" fillId="0" borderId="0" xfId="9" applyNumberFormat="1" applyFont="1" applyAlignment="1">
      <alignment horizontal="right" vertical="center"/>
    </xf>
    <xf numFmtId="169" fontId="23" fillId="0" borderId="0" xfId="9" applyNumberFormat="1" applyFont="1" applyFill="1" applyAlignment="1">
      <alignment horizontal="right" vertical="center"/>
    </xf>
    <xf numFmtId="0" fontId="22" fillId="0" borderId="0" xfId="0" applyFont="1" applyAlignment="1">
      <alignment horizontal="left"/>
    </xf>
    <xf numFmtId="43" fontId="22" fillId="0" borderId="0" xfId="9" applyFont="1"/>
    <xf numFmtId="169" fontId="22" fillId="0" borderId="0" xfId="0" applyNumberFormat="1" applyFont="1"/>
    <xf numFmtId="43" fontId="22" fillId="0" borderId="0" xfId="0" applyNumberFormat="1" applyFont="1"/>
    <xf numFmtId="169" fontId="24" fillId="0" borderId="0" xfId="9" applyNumberFormat="1" applyFont="1" applyFill="1" applyAlignment="1">
      <alignment horizontal="right" vertical="center"/>
    </xf>
    <xf numFmtId="170" fontId="22" fillId="0" borderId="0" xfId="0" applyNumberFormat="1" applyFont="1"/>
    <xf numFmtId="171" fontId="22" fillId="0" borderId="0" xfId="0" applyNumberFormat="1" applyFont="1"/>
    <xf numFmtId="172" fontId="22" fillId="0" borderId="0" xfId="0" applyNumberFormat="1" applyFont="1"/>
    <xf numFmtId="0" fontId="18" fillId="0" borderId="7" xfId="0" applyFont="1" applyBorder="1" applyAlignment="1">
      <alignment horizontal="center" vertical="center"/>
    </xf>
    <xf numFmtId="169" fontId="0" fillId="0" borderId="7" xfId="9" applyNumberFormat="1" applyFont="1" applyBorder="1"/>
    <xf numFmtId="0" fontId="26" fillId="0" borderId="0" xfId="0" applyFont="1" applyAlignment="1">
      <alignment horizontal="left" vertical="center" indent="1"/>
    </xf>
    <xf numFmtId="169" fontId="0" fillId="0" borderId="0" xfId="9" applyNumberFormat="1" applyFont="1"/>
    <xf numFmtId="0" fontId="28" fillId="0" borderId="4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28" fillId="0" borderId="6" xfId="0" applyFont="1" applyBorder="1" applyAlignment="1">
      <alignment horizontal="left" vertical="center"/>
    </xf>
    <xf numFmtId="169" fontId="28" fillId="0" borderId="0" xfId="9" applyNumberFormat="1" applyFont="1" applyAlignment="1">
      <alignment horizontal="right" vertical="center"/>
    </xf>
    <xf numFmtId="0" fontId="28" fillId="0" borderId="6" xfId="0" applyFont="1" applyBorder="1" applyAlignment="1">
      <alignment horizontal="left" vertical="center" indent="1"/>
    </xf>
    <xf numFmtId="169" fontId="28" fillId="0" borderId="0" xfId="9" applyNumberFormat="1" applyFont="1" applyFill="1" applyAlignment="1">
      <alignment horizontal="right" vertical="center"/>
    </xf>
    <xf numFmtId="0" fontId="26" fillId="0" borderId="6" xfId="0" applyFont="1" applyBorder="1" applyAlignment="1">
      <alignment horizontal="left" vertical="center" indent="4"/>
    </xf>
    <xf numFmtId="0" fontId="26" fillId="0" borderId="9" xfId="0" applyFont="1" applyBorder="1" applyAlignment="1">
      <alignment horizontal="left" vertical="center" indent="4"/>
    </xf>
    <xf numFmtId="169" fontId="24" fillId="0" borderId="8" xfId="9" applyNumberFormat="1" applyFont="1" applyFill="1" applyBorder="1" applyAlignment="1">
      <alignment horizontal="right" vertical="center"/>
    </xf>
    <xf numFmtId="43" fontId="0" fillId="0" borderId="0" xfId="0" applyNumberFormat="1"/>
    <xf numFmtId="0" fontId="15" fillId="0" borderId="0" xfId="0" applyFont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168" fontId="16" fillId="2" borderId="0" xfId="6" applyNumberFormat="1" applyFont="1" applyFill="1" applyAlignment="1">
      <alignment horizontal="left" vertical="center" wrapText="1"/>
    </xf>
    <xf numFmtId="164" fontId="9" fillId="2" borderId="0" xfId="3" applyFont="1" applyFill="1" applyAlignment="1">
      <alignment vertical="center"/>
    </xf>
    <xf numFmtId="0" fontId="21" fillId="2" borderId="0" xfId="5" applyFont="1" applyFill="1" applyAlignment="1">
      <alignment horizontal="left" vertical="center" indent="1"/>
    </xf>
    <xf numFmtId="0" fontId="4" fillId="2" borderId="0" xfId="6" applyFont="1" applyFill="1" applyAlignment="1">
      <alignment horizontal="center"/>
    </xf>
    <xf numFmtId="0" fontId="6" fillId="2" borderId="0" xfId="6" applyFont="1" applyFill="1" applyAlignment="1">
      <alignment horizontal="center"/>
    </xf>
    <xf numFmtId="0" fontId="5" fillId="2" borderId="2" xfId="6" applyFont="1" applyFill="1" applyBorder="1" applyAlignment="1">
      <alignment horizontal="center"/>
    </xf>
    <xf numFmtId="164" fontId="4" fillId="2" borderId="0" xfId="3" applyFont="1" applyFill="1" applyAlignment="1">
      <alignment horizontal="center" vertical="center"/>
    </xf>
    <xf numFmtId="164" fontId="5" fillId="2" borderId="0" xfId="3" applyFont="1" applyFill="1" applyAlignment="1">
      <alignment horizontal="right" vertical="center"/>
    </xf>
    <xf numFmtId="164" fontId="4" fillId="4" borderId="0" xfId="3" applyFont="1" applyFill="1" applyAlignment="1" applyProtection="1">
      <alignment horizontal="center" vertical="center"/>
      <protection locked="0"/>
    </xf>
    <xf numFmtId="164" fontId="4" fillId="4" borderId="0" xfId="3" applyFont="1" applyFill="1" applyAlignment="1">
      <alignment horizontal="center" vertical="center"/>
    </xf>
    <xf numFmtId="164" fontId="6" fillId="4" borderId="0" xfId="3" applyFont="1" applyFill="1" applyAlignment="1">
      <alignment horizontal="center" vertical="center"/>
    </xf>
    <xf numFmtId="164" fontId="7" fillId="2" borderId="1" xfId="3" applyFont="1" applyFill="1" applyBorder="1" applyAlignment="1">
      <alignment horizontal="center" vertical="center"/>
    </xf>
    <xf numFmtId="164" fontId="7" fillId="2" borderId="0" xfId="3" applyFont="1" applyFill="1" applyAlignment="1">
      <alignment horizontal="center" vertical="center"/>
    </xf>
    <xf numFmtId="164" fontId="5" fillId="4" borderId="0" xfId="3" applyFont="1" applyFill="1" applyAlignment="1">
      <alignment horizontal="center" vertical="center"/>
    </xf>
    <xf numFmtId="164" fontId="6" fillId="2" borderId="0" xfId="3" applyFont="1" applyFill="1" applyAlignment="1">
      <alignment horizontal="center" vertical="center"/>
    </xf>
    <xf numFmtId="164" fontId="1" fillId="2" borderId="0" xfId="2" applyFill="1" applyAlignment="1">
      <alignment horizontal="center"/>
    </xf>
    <xf numFmtId="164" fontId="5" fillId="2" borderId="0" xfId="3" applyFont="1" applyFill="1" applyAlignment="1">
      <alignment horizontal="center" vertical="center"/>
    </xf>
    <xf numFmtId="0" fontId="26" fillId="0" borderId="0" xfId="0" applyFont="1" applyAlignment="1">
      <alignment horizontal="left" vertical="center" wrapText="1"/>
    </xf>
  </cellXfs>
  <cellStyles count="10">
    <cellStyle name="ANCLAS,REZONES Y SUS PARTES,DE FUNDICION,DE HIERRO O DE ACERO 10" xfId="8" xr:uid="{24718FCE-92BC-4D61-8421-249479D2FDBC}"/>
    <cellStyle name="Millares" xfId="9" builtinId="3"/>
    <cellStyle name="Normal" xfId="0" builtinId="0"/>
    <cellStyle name="Normal 13 3" xfId="6" xr:uid="{C8934FFC-D1F2-4CE5-8366-E177CF781F85}"/>
    <cellStyle name="Normal 14_Balance Fiscal Hoja de Trabajo original 2" xfId="3" xr:uid="{00000000-0005-0000-0000-000001000000}"/>
    <cellStyle name="Normal 14_Balance Fiscal Hoja de Trabajo original 2 3" xfId="4" xr:uid="{00000000-0005-0000-0000-000002000000}"/>
    <cellStyle name="Normal 2 2" xfId="5" xr:uid="{00000000-0005-0000-0000-000003000000}"/>
    <cellStyle name="Normal 3" xfId="2" xr:uid="{00000000-0005-0000-0000-000004000000}"/>
    <cellStyle name="Porcentaje" xfId="1" builtinId="5"/>
    <cellStyle name="Porcentaje 2" xfId="7" xr:uid="{0423B9CA-4BEA-40B7-AA1B-68260BD5CE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57461-87B3-49CD-8AED-8C92FE1E54B0}">
  <dimension ref="A1:E84"/>
  <sheetViews>
    <sheetView tabSelected="1" workbookViewId="0">
      <selection activeCell="E21" sqref="E21"/>
    </sheetView>
  </sheetViews>
  <sheetFormatPr baseColWidth="10" defaultRowHeight="15" x14ac:dyDescent="0.25"/>
  <cols>
    <col min="1" max="1" width="49.42578125" bestFit="1" customWidth="1"/>
    <col min="5" max="5" width="13.7109375" customWidth="1"/>
  </cols>
  <sheetData>
    <row r="1" spans="1:5" ht="15.75" x14ac:dyDescent="0.25">
      <c r="A1" s="1" t="s">
        <v>0</v>
      </c>
      <c r="B1" s="134"/>
      <c r="C1" s="134"/>
      <c r="D1" s="135" t="s">
        <v>60</v>
      </c>
      <c r="E1" s="135"/>
    </row>
    <row r="2" spans="1:5" x14ac:dyDescent="0.25">
      <c r="A2" s="136" t="s">
        <v>61</v>
      </c>
      <c r="B2" s="136"/>
      <c r="C2" s="136"/>
      <c r="D2" s="136"/>
      <c r="E2" s="136"/>
    </row>
    <row r="3" spans="1:5" x14ac:dyDescent="0.25">
      <c r="A3" s="137" t="s">
        <v>62</v>
      </c>
      <c r="B3" s="137"/>
      <c r="C3" s="137"/>
      <c r="D3" s="137"/>
      <c r="E3" s="137"/>
    </row>
    <row r="4" spans="1:5" x14ac:dyDescent="0.25">
      <c r="A4" s="138" t="s">
        <v>63</v>
      </c>
      <c r="B4" s="138"/>
      <c r="C4" s="138"/>
      <c r="D4" s="138"/>
      <c r="E4" s="138"/>
    </row>
    <row r="5" spans="1:5" x14ac:dyDescent="0.25">
      <c r="A5" s="60" t="s">
        <v>0</v>
      </c>
      <c r="B5" s="4" t="s">
        <v>40</v>
      </c>
      <c r="C5" s="4" t="s">
        <v>40</v>
      </c>
      <c r="D5" s="139" t="s">
        <v>5</v>
      </c>
      <c r="E5" s="139"/>
    </row>
    <row r="6" spans="1:5" x14ac:dyDescent="0.25">
      <c r="A6" s="141" t="s">
        <v>6</v>
      </c>
      <c r="B6" s="5">
        <v>2026</v>
      </c>
      <c r="C6" s="5">
        <v>2025</v>
      </c>
      <c r="D6" s="140"/>
      <c r="E6" s="140"/>
    </row>
    <row r="7" spans="1:5" x14ac:dyDescent="0.25">
      <c r="A7" s="141"/>
      <c r="B7" s="6" t="s">
        <v>7</v>
      </c>
      <c r="C7" s="6" t="s">
        <v>8</v>
      </c>
      <c r="D7" s="7" t="s">
        <v>9</v>
      </c>
      <c r="E7" s="7" t="s">
        <v>10</v>
      </c>
    </row>
    <row r="8" spans="1:5" x14ac:dyDescent="0.25">
      <c r="A8" s="61"/>
      <c r="B8" s="62" t="s">
        <v>11</v>
      </c>
      <c r="C8" s="62" t="s">
        <v>12</v>
      </c>
      <c r="D8" s="10" t="s">
        <v>13</v>
      </c>
      <c r="E8" s="10" t="s">
        <v>14</v>
      </c>
    </row>
    <row r="9" spans="1:5" x14ac:dyDescent="0.25">
      <c r="A9" s="63"/>
      <c r="B9" s="64"/>
      <c r="C9" s="64"/>
      <c r="D9" s="64"/>
      <c r="E9" s="65"/>
    </row>
    <row r="10" spans="1:5" x14ac:dyDescent="0.25">
      <c r="A10" s="66" t="s">
        <v>15</v>
      </c>
      <c r="B10" s="67">
        <f>B12+B17+B19+B21+B23+B25</f>
        <v>7328.1665042866671</v>
      </c>
      <c r="C10" s="67">
        <f>C12+C17+C19+C21+C23+C25</f>
        <v>6754.1613671799996</v>
      </c>
      <c r="D10" s="67">
        <f>B10-C10</f>
        <v>574.00513710666746</v>
      </c>
      <c r="E10" s="68">
        <f>IFERROR(+D10/C10,"...")</f>
        <v>8.4985404686344704E-2</v>
      </c>
    </row>
    <row r="11" spans="1:5" x14ac:dyDescent="0.25">
      <c r="A11" s="69"/>
      <c r="B11" s="70"/>
      <c r="C11" s="70"/>
      <c r="D11" s="70" t="s">
        <v>0</v>
      </c>
      <c r="E11" s="71" t="s">
        <v>0</v>
      </c>
    </row>
    <row r="12" spans="1:5" x14ac:dyDescent="0.25">
      <c r="A12" s="72" t="s">
        <v>64</v>
      </c>
      <c r="B12" s="70">
        <f>B13+B14+B15</f>
        <v>6822.2881454466669</v>
      </c>
      <c r="C12" s="70">
        <f>C13+C14+C15</f>
        <v>6477.6249459699993</v>
      </c>
      <c r="D12" s="70">
        <f>B12-C12</f>
        <v>344.66319947666761</v>
      </c>
      <c r="E12" s="71">
        <f t="shared" ref="E12:E15" si="0">IFERROR(+D12/C12,"...")</f>
        <v>5.3208267281837147E-2</v>
      </c>
    </row>
    <row r="13" spans="1:5" x14ac:dyDescent="0.25">
      <c r="A13" s="73" t="s">
        <v>65</v>
      </c>
      <c r="B13" s="16">
        <v>4115.83893326</v>
      </c>
      <c r="C13" s="16">
        <v>4137.3729454499999</v>
      </c>
      <c r="D13" s="70">
        <f>B13-C13</f>
        <v>-21.534012189999885</v>
      </c>
      <c r="E13" s="71">
        <f t="shared" si="0"/>
        <v>-5.2047549191042881E-3</v>
      </c>
    </row>
    <row r="14" spans="1:5" x14ac:dyDescent="0.25">
      <c r="A14" s="73" t="s">
        <v>66</v>
      </c>
      <c r="B14" s="16">
        <v>2598.0094688566669</v>
      </c>
      <c r="C14" s="16">
        <v>2237.1</v>
      </c>
      <c r="D14" s="70">
        <f>B14-C14</f>
        <v>360.90946885666699</v>
      </c>
      <c r="E14" s="71">
        <f t="shared" si="0"/>
        <v>0.16132916224427474</v>
      </c>
    </row>
    <row r="15" spans="1:5" x14ac:dyDescent="0.25">
      <c r="A15" s="73" t="s">
        <v>67</v>
      </c>
      <c r="B15" s="16">
        <v>108.43974333</v>
      </c>
      <c r="C15" s="16">
        <v>103.15200052</v>
      </c>
      <c r="D15" s="70">
        <f>B15-C15</f>
        <v>5.2877428099999975</v>
      </c>
      <c r="E15" s="71">
        <f t="shared" si="0"/>
        <v>5.1261660300759404E-2</v>
      </c>
    </row>
    <row r="16" spans="1:5" x14ac:dyDescent="0.25">
      <c r="A16" s="73"/>
      <c r="B16" s="16"/>
      <c r="C16" s="16"/>
      <c r="D16" s="70"/>
      <c r="E16" s="71"/>
    </row>
    <row r="17" spans="1:5" x14ac:dyDescent="0.25">
      <c r="A17" s="73" t="s">
        <v>68</v>
      </c>
      <c r="B17" s="16">
        <v>70.212926620000019</v>
      </c>
      <c r="C17" s="16">
        <v>99.701117609999983</v>
      </c>
      <c r="D17" s="70">
        <f>B17-C17</f>
        <v>-29.488190989999964</v>
      </c>
      <c r="E17" s="71">
        <f>IFERROR(+D17/C17,"...")</f>
        <v>-0.29576590209699222</v>
      </c>
    </row>
    <row r="18" spans="1:5" x14ac:dyDescent="0.25">
      <c r="A18" s="63"/>
      <c r="B18" s="16"/>
      <c r="C18" s="16"/>
      <c r="D18" s="70" t="s">
        <v>0</v>
      </c>
      <c r="E18" s="71" t="s">
        <v>0</v>
      </c>
    </row>
    <row r="19" spans="1:5" x14ac:dyDescent="0.25">
      <c r="A19" s="72" t="s">
        <v>69</v>
      </c>
      <c r="B19" s="16">
        <v>232.93566485000019</v>
      </c>
      <c r="C19" s="16">
        <v>166.77243324</v>
      </c>
      <c r="D19" s="70">
        <f>B19-C19</f>
        <v>66.163231610000196</v>
      </c>
      <c r="E19" s="71">
        <f>IFERROR(+D19/C19,"...")</f>
        <v>0.39672762653037247</v>
      </c>
    </row>
    <row r="20" spans="1:5" x14ac:dyDescent="0.25">
      <c r="A20" s="74"/>
      <c r="B20" s="16"/>
      <c r="C20" s="16"/>
      <c r="D20" s="70" t="s">
        <v>0</v>
      </c>
      <c r="E20" s="71"/>
    </row>
    <row r="21" spans="1:5" x14ac:dyDescent="0.25">
      <c r="A21" s="72" t="s">
        <v>22</v>
      </c>
      <c r="B21" s="16">
        <v>198.20478068000003</v>
      </c>
      <c r="C21" s="16">
        <v>6.5623933600000006</v>
      </c>
      <c r="D21" s="70">
        <f>B21-C21</f>
        <v>191.64238732000004</v>
      </c>
      <c r="E21" s="75">
        <f>IFERROR(+D21/C21,"...")</f>
        <v>29.203124044365428</v>
      </c>
    </row>
    <row r="22" spans="1:5" x14ac:dyDescent="0.25">
      <c r="A22" s="74"/>
      <c r="B22" s="16"/>
      <c r="C22" s="16"/>
      <c r="D22" s="70"/>
      <c r="E22" s="71"/>
    </row>
    <row r="23" spans="1:5" x14ac:dyDescent="0.25">
      <c r="A23" s="72" t="s">
        <v>70</v>
      </c>
      <c r="B23" s="16">
        <v>4.5249866900000004</v>
      </c>
      <c r="C23" s="16">
        <v>3.5004770000000001</v>
      </c>
      <c r="D23" s="70">
        <f>B23-C23</f>
        <v>1.0245096900000004</v>
      </c>
      <c r="E23" s="71">
        <f>IFERROR(+D23/C23,"...")</f>
        <v>0.29267716656901338</v>
      </c>
    </row>
    <row r="24" spans="1:5" x14ac:dyDescent="0.25">
      <c r="A24" s="63"/>
      <c r="B24" s="70"/>
      <c r="C24" s="70"/>
      <c r="D24" s="70" t="s">
        <v>0</v>
      </c>
      <c r="E24" s="71"/>
    </row>
    <row r="25" spans="1:5" x14ac:dyDescent="0.25">
      <c r="A25" s="72" t="s">
        <v>23</v>
      </c>
      <c r="B25" s="16">
        <v>0</v>
      </c>
      <c r="C25" s="16">
        <v>0</v>
      </c>
      <c r="D25" s="16">
        <f>B25-C25</f>
        <v>0</v>
      </c>
      <c r="E25" s="71" t="str">
        <f>IFERROR(+D25/B25,"...")</f>
        <v>...</v>
      </c>
    </row>
    <row r="26" spans="1:5" x14ac:dyDescent="0.25">
      <c r="A26" s="76"/>
      <c r="B26" s="77"/>
      <c r="C26" s="77"/>
      <c r="D26" s="77" t="s">
        <v>0</v>
      </c>
      <c r="E26" s="78" t="s">
        <v>0</v>
      </c>
    </row>
    <row r="27" spans="1:5" x14ac:dyDescent="0.25">
      <c r="A27" s="66" t="s">
        <v>24</v>
      </c>
      <c r="B27" s="67">
        <f>B29+B34+B38</f>
        <v>9209.4071569036678</v>
      </c>
      <c r="C27" s="67">
        <f>C29+C34+C38</f>
        <v>8872.7347719559984</v>
      </c>
      <c r="D27" s="67">
        <f t="shared" ref="D27:D32" si="1">B27-C27</f>
        <v>336.67238494766934</v>
      </c>
      <c r="E27" s="68">
        <f t="shared" ref="E27:E32" si="2">IFERROR(+D27/C27,"...")</f>
        <v>3.794460147865434E-2</v>
      </c>
    </row>
    <row r="28" spans="1:5" x14ac:dyDescent="0.25">
      <c r="A28" s="79" t="s">
        <v>71</v>
      </c>
      <c r="B28" s="67">
        <f>SUM(B30:B32)+B34</f>
        <v>7517.5872514260109</v>
      </c>
      <c r="C28" s="67">
        <f>SUM(C30:C32)+C34</f>
        <v>7160.3996484499985</v>
      </c>
      <c r="D28" s="67">
        <f t="shared" si="1"/>
        <v>357.18760297601239</v>
      </c>
      <c r="E28" s="68">
        <f t="shared" si="2"/>
        <v>4.9883752375935092E-2</v>
      </c>
    </row>
    <row r="29" spans="1:5" x14ac:dyDescent="0.25">
      <c r="A29" s="73" t="s">
        <v>72</v>
      </c>
      <c r="B29" s="70">
        <f>B30+B31+B32</f>
        <v>6128.4866758260105</v>
      </c>
      <c r="C29" s="70">
        <f>C30+C31+C32</f>
        <v>5816.7438558799986</v>
      </c>
      <c r="D29" s="70">
        <f t="shared" si="1"/>
        <v>311.74281994601188</v>
      </c>
      <c r="E29" s="71">
        <f t="shared" si="2"/>
        <v>5.3594042933638716E-2</v>
      </c>
    </row>
    <row r="30" spans="1:5" x14ac:dyDescent="0.25">
      <c r="A30" s="80" t="s">
        <v>73</v>
      </c>
      <c r="B30" s="16">
        <v>3577.7664108360113</v>
      </c>
      <c r="C30" s="16">
        <v>3499.2656211699991</v>
      </c>
      <c r="D30" s="70">
        <f t="shared" si="1"/>
        <v>78.500789666012224</v>
      </c>
      <c r="E30" s="71">
        <f t="shared" si="2"/>
        <v>2.2433504101859247E-2</v>
      </c>
    </row>
    <row r="31" spans="1:5" x14ac:dyDescent="0.25">
      <c r="A31" s="80" t="s">
        <v>66</v>
      </c>
      <c r="B31" s="16">
        <v>2376.6624548999989</v>
      </c>
      <c r="C31" s="16">
        <v>2140.6714750000001</v>
      </c>
      <c r="D31" s="70">
        <f t="shared" si="1"/>
        <v>235.99097989999882</v>
      </c>
      <c r="E31" s="71">
        <f t="shared" si="2"/>
        <v>0.11024156796408884</v>
      </c>
    </row>
    <row r="32" spans="1:5" x14ac:dyDescent="0.25">
      <c r="A32" s="80" t="s">
        <v>67</v>
      </c>
      <c r="B32" s="16">
        <v>174.05781009</v>
      </c>
      <c r="C32" s="16">
        <v>176.80675970999999</v>
      </c>
      <c r="D32" s="70">
        <f t="shared" si="1"/>
        <v>-2.7489496199999905</v>
      </c>
      <c r="E32" s="71">
        <f t="shared" si="2"/>
        <v>-1.554776313139182E-2</v>
      </c>
    </row>
    <row r="33" spans="1:5" x14ac:dyDescent="0.25">
      <c r="A33" s="81"/>
      <c r="B33" s="82"/>
      <c r="C33" s="82"/>
      <c r="D33" s="77"/>
      <c r="E33" s="78"/>
    </row>
    <row r="34" spans="1:5" x14ac:dyDescent="0.25">
      <c r="A34" s="73" t="s">
        <v>74</v>
      </c>
      <c r="B34" s="16">
        <f>B35+B36</f>
        <v>1389.1005756000002</v>
      </c>
      <c r="C34" s="16">
        <f>C35+C36</f>
        <v>1343.6557925699999</v>
      </c>
      <c r="D34" s="70">
        <f>B34-C34</f>
        <v>45.444783030000281</v>
      </c>
      <c r="E34" s="71">
        <f t="shared" ref="E34:E36" si="3">IFERROR(+D34/C34,"...")</f>
        <v>3.3821744587636093E-2</v>
      </c>
    </row>
    <row r="35" spans="1:5" x14ac:dyDescent="0.25">
      <c r="A35" s="80" t="s">
        <v>75</v>
      </c>
      <c r="B35" s="16">
        <v>1196.9158934600002</v>
      </c>
      <c r="C35" s="16">
        <v>1164.50070097</v>
      </c>
      <c r="D35" s="70">
        <f>B35-C35</f>
        <v>32.415192490000209</v>
      </c>
      <c r="E35" s="71">
        <f t="shared" si="3"/>
        <v>2.7836129650243371E-2</v>
      </c>
    </row>
    <row r="36" spans="1:5" x14ac:dyDescent="0.25">
      <c r="A36" s="80" t="s">
        <v>76</v>
      </c>
      <c r="B36" s="16">
        <v>192.18468214000001</v>
      </c>
      <c r="C36" s="16">
        <v>179.15509159999999</v>
      </c>
      <c r="D36" s="70">
        <f>B36-C36</f>
        <v>13.029590540000015</v>
      </c>
      <c r="E36" s="71">
        <f t="shared" si="3"/>
        <v>7.2727994630993872E-2</v>
      </c>
    </row>
    <row r="37" spans="1:5" x14ac:dyDescent="0.25">
      <c r="A37" s="81"/>
      <c r="B37" s="82"/>
      <c r="C37" s="82"/>
      <c r="D37" s="77"/>
      <c r="E37" s="78"/>
    </row>
    <row r="38" spans="1:5" x14ac:dyDescent="0.25">
      <c r="A38" s="79" t="s">
        <v>77</v>
      </c>
      <c r="B38" s="14">
        <v>1691.8199054776564</v>
      </c>
      <c r="C38" s="14">
        <v>1712.3351235060009</v>
      </c>
      <c r="D38" s="67">
        <f t="shared" ref="D38:D49" si="4">B38-C38</f>
        <v>-20.515218028344407</v>
      </c>
      <c r="E38" s="68">
        <f>IFERROR(+D38/C38,"...")</f>
        <v>-1.1980842854136848E-2</v>
      </c>
    </row>
    <row r="39" spans="1:5" x14ac:dyDescent="0.25">
      <c r="A39" s="83" t="s">
        <v>78</v>
      </c>
      <c r="B39" s="32">
        <f>+B38/B50</f>
        <v>1.7789511540519675E-2</v>
      </c>
      <c r="C39" s="32">
        <f>+C38/C50</f>
        <v>1.892865254266405E-2</v>
      </c>
      <c r="D39" s="32">
        <f t="shared" si="4"/>
        <v>-1.1391410021443747E-3</v>
      </c>
      <c r="E39" s="84"/>
    </row>
    <row r="40" spans="1:5" x14ac:dyDescent="0.25">
      <c r="A40" s="85" t="s">
        <v>79</v>
      </c>
      <c r="B40" s="86">
        <f>+B12-B28</f>
        <v>-695.29910597934395</v>
      </c>
      <c r="C40" s="86">
        <f>+C12-C28</f>
        <v>-682.77470247999918</v>
      </c>
      <c r="D40" s="86">
        <f t="shared" si="4"/>
        <v>-12.524403499344771</v>
      </c>
      <c r="E40" s="87">
        <f>IFERROR(+D40/C40,"...")</f>
        <v>1.834339124436388E-2</v>
      </c>
    </row>
    <row r="41" spans="1:5" x14ac:dyDescent="0.25">
      <c r="A41" s="83" t="s">
        <v>78</v>
      </c>
      <c r="B41" s="32">
        <f>B40/B50</f>
        <v>-7.3110804701404485E-3</v>
      </c>
      <c r="C41" s="32">
        <f>C40/C50</f>
        <v>-7.5475909655481838E-3</v>
      </c>
      <c r="D41" s="32">
        <f t="shared" si="4"/>
        <v>2.3651049540773534E-4</v>
      </c>
      <c r="E41" s="88"/>
    </row>
    <row r="42" spans="1:5" x14ac:dyDescent="0.25">
      <c r="A42" s="89" t="s">
        <v>80</v>
      </c>
      <c r="B42" s="86">
        <f>B12+B17+B19-B28</f>
        <v>-392.15051450934425</v>
      </c>
      <c r="C42" s="86">
        <f>C12+C17+C19-C29-C34</f>
        <v>-416.30115162999846</v>
      </c>
      <c r="D42" s="86">
        <f t="shared" si="4"/>
        <v>24.15063712065421</v>
      </c>
      <c r="E42" s="87">
        <f>IFERROR(+D42/C42,"...")</f>
        <v>-5.8012419677663768E-2</v>
      </c>
    </row>
    <row r="43" spans="1:5" x14ac:dyDescent="0.25">
      <c r="A43" s="83" t="s">
        <v>32</v>
      </c>
      <c r="B43" s="32">
        <f>B42/B50</f>
        <v>-4.1234685092058345E-3</v>
      </c>
      <c r="C43" s="32">
        <f>C42/C50</f>
        <v>-4.6019145108586136E-3</v>
      </c>
      <c r="D43" s="32">
        <f t="shared" si="4"/>
        <v>4.7844600165277903E-4</v>
      </c>
      <c r="E43" s="78" t="s">
        <v>0</v>
      </c>
    </row>
    <row r="44" spans="1:5" x14ac:dyDescent="0.25">
      <c r="A44" s="89" t="s">
        <v>81</v>
      </c>
      <c r="B44" s="86">
        <f>B10-B28</f>
        <v>-189.4207471393438</v>
      </c>
      <c r="C44" s="86">
        <f>C10-C28</f>
        <v>-406.23828126999888</v>
      </c>
      <c r="D44" s="86">
        <f t="shared" si="4"/>
        <v>216.81753413065508</v>
      </c>
      <c r="E44" s="87">
        <f>IFERROR(+D44/C44,"...")</f>
        <v>-0.53372009514423691</v>
      </c>
    </row>
    <row r="45" spans="1:5" x14ac:dyDescent="0.25">
      <c r="A45" s="83" t="s">
        <v>32</v>
      </c>
      <c r="B45" s="32">
        <f>B44/B50</f>
        <v>-1.9917619814845706E-3</v>
      </c>
      <c r="C45" s="32">
        <f>C44/C50</f>
        <v>-4.4906766030381488E-3</v>
      </c>
      <c r="D45" s="32">
        <f t="shared" si="4"/>
        <v>2.4989146215535782E-3</v>
      </c>
      <c r="E45" s="78" t="s">
        <v>0</v>
      </c>
    </row>
    <row r="46" spans="1:5" x14ac:dyDescent="0.25">
      <c r="A46" s="85" t="s">
        <v>35</v>
      </c>
      <c r="B46" s="86">
        <f>B10-B27+B34</f>
        <v>-492.14007701700052</v>
      </c>
      <c r="C46" s="86">
        <f>C10-C27+C34</f>
        <v>-774.91761220599892</v>
      </c>
      <c r="D46" s="86">
        <f t="shared" si="4"/>
        <v>282.7775351889984</v>
      </c>
      <c r="E46" s="87">
        <f>IFERROR(+D46/C46,"...")</f>
        <v>-0.36491303170152584</v>
      </c>
    </row>
    <row r="47" spans="1:5" x14ac:dyDescent="0.25">
      <c r="A47" s="83" t="s">
        <v>32</v>
      </c>
      <c r="B47" s="32">
        <f>B46/B50</f>
        <v>-5.1748602503730251E-3</v>
      </c>
      <c r="C47" s="32">
        <f>C46/C50</f>
        <v>-8.5661655999937966E-3</v>
      </c>
      <c r="D47" s="32">
        <f t="shared" si="4"/>
        <v>3.3913053496207714E-3</v>
      </c>
      <c r="E47" s="78" t="s">
        <v>0</v>
      </c>
    </row>
    <row r="48" spans="1:5" x14ac:dyDescent="0.25">
      <c r="A48" s="33" t="s">
        <v>82</v>
      </c>
      <c r="B48" s="34">
        <f>+B10-B27</f>
        <v>-1881.2406526170007</v>
      </c>
      <c r="C48" s="34">
        <f>+C10-C27</f>
        <v>-2118.5734047759988</v>
      </c>
      <c r="D48" s="34">
        <f t="shared" si="4"/>
        <v>237.33275215899812</v>
      </c>
      <c r="E48" s="35">
        <f>(IFERROR(+D48/C48,"..."))</f>
        <v>-0.11202479537596755</v>
      </c>
    </row>
    <row r="49" spans="1:5" x14ac:dyDescent="0.25">
      <c r="A49" s="90" t="s">
        <v>32</v>
      </c>
      <c r="B49" s="55">
        <f>B48/B50</f>
        <v>-1.9781273522004251E-2</v>
      </c>
      <c r="C49" s="55">
        <f>C48/C50</f>
        <v>-2.3419329145702186E-2</v>
      </c>
      <c r="D49" s="55">
        <f t="shared" si="4"/>
        <v>3.6380556236979347E-3</v>
      </c>
      <c r="E49" s="91" t="s">
        <v>0</v>
      </c>
    </row>
    <row r="50" spans="1:5" x14ac:dyDescent="0.25">
      <c r="A50" s="36" t="s">
        <v>83</v>
      </c>
      <c r="B50" s="37">
        <v>95102.1</v>
      </c>
      <c r="C50" s="37">
        <v>90462.6</v>
      </c>
      <c r="D50" s="92"/>
      <c r="E50" s="93"/>
    </row>
    <row r="51" spans="1:5" x14ac:dyDescent="0.25">
      <c r="A51" s="129" t="s">
        <v>84</v>
      </c>
      <c r="B51" s="129"/>
      <c r="C51" s="129"/>
      <c r="D51" s="129"/>
      <c r="E51" s="129"/>
    </row>
    <row r="52" spans="1:5" x14ac:dyDescent="0.25">
      <c r="A52" s="130" t="s">
        <v>85</v>
      </c>
      <c r="B52" s="130"/>
      <c r="C52" s="130"/>
      <c r="D52" s="130"/>
      <c r="E52" s="130"/>
    </row>
    <row r="53" spans="1:5" x14ac:dyDescent="0.25">
      <c r="A53" s="130" t="s">
        <v>86</v>
      </c>
      <c r="B53" s="130"/>
      <c r="C53" s="130"/>
      <c r="D53" s="130"/>
      <c r="E53" s="130"/>
    </row>
    <row r="56" spans="1:5" x14ac:dyDescent="0.25">
      <c r="A56" s="131" t="s">
        <v>87</v>
      </c>
      <c r="B56" s="131"/>
      <c r="C56" s="131"/>
    </row>
    <row r="57" spans="1:5" x14ac:dyDescent="0.25">
      <c r="A57" s="132" t="s">
        <v>43</v>
      </c>
      <c r="B57" s="132"/>
      <c r="C57" s="132"/>
    </row>
    <row r="58" spans="1:5" x14ac:dyDescent="0.25">
      <c r="A58" s="133" t="s">
        <v>44</v>
      </c>
      <c r="B58" s="133"/>
      <c r="C58" s="133"/>
    </row>
    <row r="59" spans="1:5" ht="15.75" thickBot="1" x14ac:dyDescent="0.3">
      <c r="A59" s="38"/>
      <c r="B59" s="39">
        <v>2026</v>
      </c>
      <c r="C59" s="39">
        <v>2025</v>
      </c>
    </row>
    <row r="60" spans="1:5" x14ac:dyDescent="0.25">
      <c r="A60" s="33" t="s">
        <v>45</v>
      </c>
      <c r="B60" s="40">
        <f>B63+B69+B74+B79+B81</f>
        <v>1881.2406526170021</v>
      </c>
      <c r="C60" s="40">
        <f>C63+C69+C74+C79+C81</f>
        <v>2118.5734047760016</v>
      </c>
    </row>
    <row r="61" spans="1:5" x14ac:dyDescent="0.25">
      <c r="A61" s="57" t="s">
        <v>32</v>
      </c>
      <c r="B61" s="58">
        <f>B60/B50</f>
        <v>1.9781273522004268E-2</v>
      </c>
      <c r="C61" s="58">
        <f>C60/C50</f>
        <v>2.3419329145702217E-2</v>
      </c>
    </row>
    <row r="62" spans="1:5" x14ac:dyDescent="0.25">
      <c r="A62" s="41"/>
      <c r="B62" s="42"/>
      <c r="C62" s="43"/>
    </row>
    <row r="63" spans="1:5" x14ac:dyDescent="0.25">
      <c r="A63" s="44" t="s">
        <v>46</v>
      </c>
      <c r="B63" s="45">
        <f>B64+B67</f>
        <v>2933.3561000000018</v>
      </c>
      <c r="C63" s="45">
        <f>C64+C67</f>
        <v>1122.6100000000004</v>
      </c>
    </row>
    <row r="64" spans="1:5" x14ac:dyDescent="0.25">
      <c r="A64" s="46" t="s">
        <v>47</v>
      </c>
      <c r="B64" s="42">
        <f>B65-B66</f>
        <v>2936.5561000000016</v>
      </c>
      <c r="C64" s="42">
        <f>C65-C66</f>
        <v>1125.8100000000004</v>
      </c>
    </row>
    <row r="65" spans="1:3" x14ac:dyDescent="0.25">
      <c r="A65" s="47" t="s">
        <v>48</v>
      </c>
      <c r="B65" s="42">
        <v>7563.999600000001</v>
      </c>
      <c r="C65" s="42">
        <v>2931.4300000000003</v>
      </c>
    </row>
    <row r="66" spans="1:3" x14ac:dyDescent="0.25">
      <c r="A66" s="47" t="s">
        <v>49</v>
      </c>
      <c r="B66" s="42">
        <v>4627.4434999999994</v>
      </c>
      <c r="C66" s="42">
        <v>1805.62</v>
      </c>
    </row>
    <row r="67" spans="1:3" x14ac:dyDescent="0.25">
      <c r="A67" s="48" t="s">
        <v>50</v>
      </c>
      <c r="B67" s="42">
        <v>-3.2</v>
      </c>
      <c r="C67" s="42">
        <v>-3.2</v>
      </c>
    </row>
    <row r="68" spans="1:3" x14ac:dyDescent="0.25">
      <c r="A68" s="41"/>
      <c r="B68" s="42"/>
      <c r="C68" s="43"/>
    </row>
    <row r="69" spans="1:3" x14ac:dyDescent="0.25">
      <c r="A69" s="44" t="s">
        <v>51</v>
      </c>
      <c r="B69" s="45">
        <f>+B70</f>
        <v>-488.65200000000004</v>
      </c>
      <c r="C69" s="45">
        <f>+C70</f>
        <v>1159.3899999999999</v>
      </c>
    </row>
    <row r="70" spans="1:3" x14ac:dyDescent="0.25">
      <c r="A70" s="46" t="s">
        <v>47</v>
      </c>
      <c r="B70" s="42">
        <f>+B71-B72</f>
        <v>-488.65200000000004</v>
      </c>
      <c r="C70" s="42">
        <f>+C71-C72</f>
        <v>1159.3899999999999</v>
      </c>
    </row>
    <row r="71" spans="1:3" x14ac:dyDescent="0.25">
      <c r="A71" s="47" t="s">
        <v>48</v>
      </c>
      <c r="B71" s="42">
        <v>1496.913</v>
      </c>
      <c r="C71" s="42">
        <v>1598.9099999999999</v>
      </c>
    </row>
    <row r="72" spans="1:3" x14ac:dyDescent="0.25">
      <c r="A72" s="47" t="s">
        <v>49</v>
      </c>
      <c r="B72" s="42">
        <v>1985.5650000000001</v>
      </c>
      <c r="C72" s="42">
        <v>439.52000000000004</v>
      </c>
    </row>
    <row r="73" spans="1:3" x14ac:dyDescent="0.25">
      <c r="A73" s="41"/>
      <c r="B73" s="42"/>
      <c r="C73" s="43"/>
    </row>
    <row r="74" spans="1:3" x14ac:dyDescent="0.25">
      <c r="A74" s="44" t="s">
        <v>52</v>
      </c>
      <c r="B74" s="45">
        <f>B75+B76+B77</f>
        <v>38.732396140001015</v>
      </c>
      <c r="C74" s="45">
        <f>C75+C76+C77</f>
        <v>1344.2816615380007</v>
      </c>
    </row>
    <row r="75" spans="1:3" x14ac:dyDescent="0.25">
      <c r="A75" s="47" t="s">
        <v>53</v>
      </c>
      <c r="B75" s="42">
        <v>704.10645039000076</v>
      </c>
      <c r="C75" s="42">
        <v>1420.5967691380006</v>
      </c>
    </row>
    <row r="76" spans="1:3" x14ac:dyDescent="0.25">
      <c r="A76" s="47" t="s">
        <v>54</v>
      </c>
      <c r="B76" s="42">
        <v>-760.37405424999974</v>
      </c>
      <c r="C76" s="42">
        <v>-145.3151076</v>
      </c>
    </row>
    <row r="77" spans="1:3" x14ac:dyDescent="0.25">
      <c r="A77" s="47" t="s">
        <v>55</v>
      </c>
      <c r="B77" s="42">
        <v>95</v>
      </c>
      <c r="C77" s="42">
        <v>69</v>
      </c>
    </row>
    <row r="78" spans="1:3" x14ac:dyDescent="0.25">
      <c r="A78" s="41"/>
      <c r="B78" s="42"/>
      <c r="C78" s="43"/>
    </row>
    <row r="79" spans="1:3" x14ac:dyDescent="0.25">
      <c r="A79" s="49" t="s">
        <v>56</v>
      </c>
      <c r="B79" s="50">
        <v>-26.512465282999965</v>
      </c>
      <c r="C79" s="50">
        <v>-291.2122920700005</v>
      </c>
    </row>
    <row r="80" spans="1:3" x14ac:dyDescent="0.25">
      <c r="A80" s="41"/>
      <c r="B80" s="42"/>
      <c r="C80" s="43"/>
    </row>
    <row r="81" spans="1:3" x14ac:dyDescent="0.25">
      <c r="A81" s="49" t="s">
        <v>57</v>
      </c>
      <c r="B81" s="45">
        <v>-575.68337824000082</v>
      </c>
      <c r="C81" s="45">
        <v>-1216.495964691999</v>
      </c>
    </row>
    <row r="82" spans="1:3" ht="15" customHeight="1" x14ac:dyDescent="0.25">
      <c r="A82" s="51" t="s">
        <v>58</v>
      </c>
      <c r="B82" s="51"/>
      <c r="C82" s="51"/>
    </row>
    <row r="83" spans="1:3" x14ac:dyDescent="0.25">
      <c r="A83" s="128" t="s">
        <v>59</v>
      </c>
      <c r="B83" s="128"/>
      <c r="C83" s="128"/>
    </row>
    <row r="84" spans="1:3" ht="42.75" customHeight="1" x14ac:dyDescent="0.25">
      <c r="A84" s="128"/>
      <c r="B84" s="128"/>
      <c r="C84" s="128"/>
    </row>
  </sheetData>
  <mergeCells count="14">
    <mergeCell ref="D5:E6"/>
    <mergeCell ref="A6:A7"/>
    <mergeCell ref="B1:C1"/>
    <mergeCell ref="D1:E1"/>
    <mergeCell ref="A2:E2"/>
    <mergeCell ref="A3:E3"/>
    <mergeCell ref="A4:E4"/>
    <mergeCell ref="A83:C84"/>
    <mergeCell ref="A51:E51"/>
    <mergeCell ref="A52:E52"/>
    <mergeCell ref="A53:E53"/>
    <mergeCell ref="A56:C56"/>
    <mergeCell ref="A57:C57"/>
    <mergeCell ref="A58:C58"/>
  </mergeCells>
  <hyperlinks>
    <hyperlink ref="A17" location="'Empresas Publicas'!A1" display="Balance Operacional de las Empresas Públicas " xr:uid="{30509D4A-B7E9-4FC4-82C6-DF4355BF4189}"/>
    <hyperlink ref="A15" location="'Agencias Consolidadas'!A1" display="Agencias Consolidadas" xr:uid="{502B9AEC-7A7F-4F9F-92F8-43E69993A68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7"/>
  <sheetViews>
    <sheetView zoomScale="85" zoomScaleNormal="85" workbookViewId="0">
      <selection activeCell="H48" sqref="H48"/>
    </sheetView>
  </sheetViews>
  <sheetFormatPr baseColWidth="10" defaultRowHeight="15" x14ac:dyDescent="0.25"/>
  <cols>
    <col min="1" max="1" width="46.7109375" bestFit="1" customWidth="1"/>
  </cols>
  <sheetData>
    <row r="1" spans="1:5" x14ac:dyDescent="0.25">
      <c r="A1" s="143"/>
      <c r="B1" s="143"/>
      <c r="C1" s="143"/>
      <c r="D1" s="143"/>
      <c r="E1" s="143"/>
    </row>
    <row r="2" spans="1:5" ht="15.75" x14ac:dyDescent="0.25">
      <c r="A2" s="1" t="s">
        <v>0</v>
      </c>
      <c r="B2" s="134"/>
      <c r="C2" s="134"/>
      <c r="D2" s="135" t="s">
        <v>1</v>
      </c>
      <c r="E2" s="135"/>
    </row>
    <row r="3" spans="1:5" x14ac:dyDescent="0.25">
      <c r="A3" s="134" t="s">
        <v>2</v>
      </c>
      <c r="B3" s="134"/>
      <c r="C3" s="134"/>
      <c r="D3" s="134"/>
      <c r="E3" s="134"/>
    </row>
    <row r="4" spans="1:5" x14ac:dyDescent="0.25">
      <c r="A4" s="134" t="s">
        <v>3</v>
      </c>
      <c r="B4" s="134"/>
      <c r="C4" s="134"/>
      <c r="D4" s="134"/>
      <c r="E4" s="134"/>
    </row>
    <row r="5" spans="1:5" x14ac:dyDescent="0.25">
      <c r="A5" s="142" t="s">
        <v>4</v>
      </c>
      <c r="B5" s="142"/>
      <c r="C5" s="142"/>
      <c r="D5" s="142"/>
      <c r="E5" s="142"/>
    </row>
    <row r="6" spans="1:5" x14ac:dyDescent="0.25">
      <c r="A6" s="3" t="s">
        <v>0</v>
      </c>
      <c r="B6" s="4" t="s">
        <v>40</v>
      </c>
      <c r="C6" s="4" t="s">
        <v>40</v>
      </c>
      <c r="D6" s="139" t="s">
        <v>5</v>
      </c>
      <c r="E6" s="139"/>
    </row>
    <row r="7" spans="1:5" x14ac:dyDescent="0.25">
      <c r="A7" s="144" t="s">
        <v>6</v>
      </c>
      <c r="B7" s="5">
        <v>2026</v>
      </c>
      <c r="C7" s="5">
        <v>2025</v>
      </c>
      <c r="D7" s="140"/>
      <c r="E7" s="140"/>
    </row>
    <row r="8" spans="1:5" x14ac:dyDescent="0.25">
      <c r="A8" s="144"/>
      <c r="B8" s="6" t="s">
        <v>7</v>
      </c>
      <c r="C8" s="6" t="s">
        <v>8</v>
      </c>
      <c r="D8" s="7" t="s">
        <v>9</v>
      </c>
      <c r="E8" s="7" t="s">
        <v>10</v>
      </c>
    </row>
    <row r="9" spans="1:5" x14ac:dyDescent="0.25">
      <c r="A9" s="8" t="s">
        <v>0</v>
      </c>
      <c r="B9" s="9" t="s">
        <v>11</v>
      </c>
      <c r="C9" s="9" t="s">
        <v>12</v>
      </c>
      <c r="D9" s="10" t="s">
        <v>13</v>
      </c>
      <c r="E9" s="10" t="s">
        <v>14</v>
      </c>
    </row>
    <row r="10" spans="1:5" x14ac:dyDescent="0.25">
      <c r="A10" s="11"/>
      <c r="B10" s="12"/>
      <c r="C10" s="12"/>
      <c r="D10" s="12"/>
      <c r="E10" s="2"/>
    </row>
    <row r="11" spans="1:5" x14ac:dyDescent="0.25">
      <c r="A11" s="13" t="s">
        <v>15</v>
      </c>
      <c r="B11" s="14">
        <f>B13+B20+B22</f>
        <v>4400.9333611299999</v>
      </c>
      <c r="C11" s="14">
        <f>C13+C20+C22</f>
        <v>4203.8867174500001</v>
      </c>
      <c r="D11" s="14">
        <f>B11-C11</f>
        <v>197.04664367999976</v>
      </c>
      <c r="E11" s="15">
        <f>IFERROR(+D11/C11,"...")</f>
        <v>4.6872491321441841E-2</v>
      </c>
    </row>
    <row r="12" spans="1:5" x14ac:dyDescent="0.25">
      <c r="A12" s="11"/>
      <c r="B12" s="16"/>
      <c r="C12" s="16"/>
      <c r="D12" s="16" t="s">
        <v>0</v>
      </c>
      <c r="E12" s="17" t="s">
        <v>0</v>
      </c>
    </row>
    <row r="13" spans="1:5" x14ac:dyDescent="0.25">
      <c r="A13" s="18" t="s">
        <v>16</v>
      </c>
      <c r="B13" s="14">
        <f>SUM(B14+B18)</f>
        <v>4203.08892526</v>
      </c>
      <c r="C13" s="14">
        <f>SUM(C14+C18)</f>
        <v>4203.3608474499997</v>
      </c>
      <c r="D13" s="14">
        <f t="shared" ref="D13:D18" si="0">B13-C13</f>
        <v>-0.27192218999971374</v>
      </c>
      <c r="E13" s="15">
        <f t="shared" ref="E13:E18" si="1">IFERROR(+D13/C13,"...")</f>
        <v>-6.4691612228504568E-5</v>
      </c>
    </row>
    <row r="14" spans="1:5" x14ac:dyDescent="0.25">
      <c r="A14" s="19" t="s">
        <v>17</v>
      </c>
      <c r="B14" s="16">
        <f>+B15+B16</f>
        <v>3454.2730947199998</v>
      </c>
      <c r="C14" s="16">
        <f>C15+C16</f>
        <v>3312.5563729300002</v>
      </c>
      <c r="D14" s="16">
        <f t="shared" si="0"/>
        <v>141.71672178999961</v>
      </c>
      <c r="E14" s="17">
        <f t="shared" si="1"/>
        <v>4.2781678509111465E-2</v>
      </c>
    </row>
    <row r="15" spans="1:5" x14ac:dyDescent="0.25">
      <c r="A15" s="20" t="s">
        <v>18</v>
      </c>
      <c r="B15" s="16">
        <v>1994.0658257</v>
      </c>
      <c r="C15" s="16">
        <v>1969.5923763500002</v>
      </c>
      <c r="D15" s="16">
        <f t="shared" si="0"/>
        <v>24.473449349999782</v>
      </c>
      <c r="E15" s="17">
        <f t="shared" si="1"/>
        <v>1.2425641794650614E-2</v>
      </c>
    </row>
    <row r="16" spans="1:5" x14ac:dyDescent="0.25">
      <c r="A16" s="20" t="s">
        <v>19</v>
      </c>
      <c r="B16" s="16">
        <v>1460.20726902</v>
      </c>
      <c r="C16" s="16">
        <v>1342.96399658</v>
      </c>
      <c r="D16" s="16">
        <f t="shared" si="0"/>
        <v>117.24327244000006</v>
      </c>
      <c r="E16" s="17">
        <f t="shared" si="1"/>
        <v>8.7301873124352156E-2</v>
      </c>
    </row>
    <row r="17" spans="1:5" x14ac:dyDescent="0.25">
      <c r="A17" s="19" t="s">
        <v>20</v>
      </c>
      <c r="B17" s="16">
        <v>62.982431239999997</v>
      </c>
      <c r="C17" s="16">
        <v>108.08649890999999</v>
      </c>
      <c r="D17" s="16">
        <f t="shared" si="0"/>
        <v>-45.104067669999992</v>
      </c>
      <c r="E17" s="17">
        <f t="shared" si="1"/>
        <v>-0.41729603720032266</v>
      </c>
    </row>
    <row r="18" spans="1:5" x14ac:dyDescent="0.25">
      <c r="A18" s="19" t="s">
        <v>21</v>
      </c>
      <c r="B18" s="16">
        <v>748.81583054000009</v>
      </c>
      <c r="C18" s="16">
        <v>890.80447451999999</v>
      </c>
      <c r="D18" s="16">
        <f t="shared" si="0"/>
        <v>-141.98864397999989</v>
      </c>
      <c r="E18" s="17">
        <f t="shared" si="1"/>
        <v>-0.15939372560573281</v>
      </c>
    </row>
    <row r="19" spans="1:5" x14ac:dyDescent="0.25">
      <c r="A19" s="21"/>
      <c r="B19" s="14"/>
      <c r="C19" s="14"/>
      <c r="D19" s="14"/>
      <c r="E19" s="17"/>
    </row>
    <row r="20" spans="1:5" x14ac:dyDescent="0.25">
      <c r="A20" s="22" t="s">
        <v>22</v>
      </c>
      <c r="B20" s="16">
        <v>197.84443587000001</v>
      </c>
      <c r="C20" s="16">
        <v>0.52586999999999995</v>
      </c>
      <c r="D20" s="16">
        <f>B20-C20</f>
        <v>197.31856587000001</v>
      </c>
      <c r="E20" s="17">
        <f>IFERROR(+D20/C20,"...")</f>
        <v>375.22308910947578</v>
      </c>
    </row>
    <row r="21" spans="1:5" x14ac:dyDescent="0.25">
      <c r="A21" s="21"/>
      <c r="B21" s="14"/>
      <c r="C21" s="14"/>
      <c r="D21" s="14" t="s">
        <v>0</v>
      </c>
      <c r="E21" s="17"/>
    </row>
    <row r="22" spans="1:5" x14ac:dyDescent="0.25">
      <c r="A22" s="22" t="s">
        <v>23</v>
      </c>
      <c r="B22" s="16">
        <v>0</v>
      </c>
      <c r="C22" s="16">
        <v>0</v>
      </c>
      <c r="D22" s="16">
        <f>B22-C22</f>
        <v>0</v>
      </c>
      <c r="E22" s="17" t="str">
        <f>IFERROR(+D22/C22,"...")</f>
        <v>...</v>
      </c>
    </row>
    <row r="23" spans="1:5" x14ac:dyDescent="0.25">
      <c r="A23" s="21"/>
      <c r="B23" s="16"/>
      <c r="C23" s="16"/>
      <c r="D23" s="16" t="s">
        <v>0</v>
      </c>
      <c r="E23" s="15" t="s">
        <v>0</v>
      </c>
    </row>
    <row r="24" spans="1:5" x14ac:dyDescent="0.25">
      <c r="A24" s="13" t="s">
        <v>24</v>
      </c>
      <c r="B24" s="14">
        <f>+B26+B38</f>
        <v>7084.1257959500017</v>
      </c>
      <c r="C24" s="14">
        <f>SUM(C26+C38)</f>
        <v>7285.0714944199999</v>
      </c>
      <c r="D24" s="14">
        <f>B24-C24</f>
        <v>-200.94569846999821</v>
      </c>
      <c r="E24" s="15">
        <f>IFERROR(+D24/C24,"...")</f>
        <v>-2.7583215706793344E-2</v>
      </c>
    </row>
    <row r="25" spans="1:5" x14ac:dyDescent="0.25">
      <c r="A25" s="21"/>
      <c r="B25" s="16"/>
      <c r="C25" s="16"/>
      <c r="D25" s="16" t="s">
        <v>0</v>
      </c>
      <c r="E25" s="15" t="s">
        <v>0</v>
      </c>
    </row>
    <row r="26" spans="1:5" x14ac:dyDescent="0.25">
      <c r="A26" s="18" t="s">
        <v>25</v>
      </c>
      <c r="B26" s="14">
        <f>+B27+B28+B29+B31+B32</f>
        <v>5525.2983523260118</v>
      </c>
      <c r="C26" s="14">
        <f>+C27+C28+C29+C31+C32</f>
        <v>5832.825173109999</v>
      </c>
      <c r="D26" s="14">
        <f t="shared" ref="D26:D32" si="2">B26-C26</f>
        <v>-307.5268207839872</v>
      </c>
      <c r="E26" s="15">
        <f t="shared" ref="E26:E32" si="3">IFERROR(+D26/C26,"...")</f>
        <v>-5.2723476472725697E-2</v>
      </c>
    </row>
    <row r="27" spans="1:5" x14ac:dyDescent="0.25">
      <c r="A27" s="19" t="s">
        <v>26</v>
      </c>
      <c r="B27" s="16">
        <v>2198.9875997300032</v>
      </c>
      <c r="C27" s="16">
        <v>2084.9960725199999</v>
      </c>
      <c r="D27" s="16">
        <f t="shared" si="2"/>
        <v>113.99152721000337</v>
      </c>
      <c r="E27" s="17">
        <f t="shared" si="3"/>
        <v>5.4672298289861615E-2</v>
      </c>
    </row>
    <row r="28" spans="1:5" x14ac:dyDescent="0.25">
      <c r="A28" s="19" t="s">
        <v>27</v>
      </c>
      <c r="B28" s="16">
        <v>296.99905127000017</v>
      </c>
      <c r="C28" s="16">
        <v>298.13741529000004</v>
      </c>
      <c r="D28" s="16">
        <f t="shared" si="2"/>
        <v>-1.1383640199998695</v>
      </c>
      <c r="E28" s="17">
        <f t="shared" si="3"/>
        <v>-3.8182527975986376E-3</v>
      </c>
    </row>
    <row r="29" spans="1:5" x14ac:dyDescent="0.25">
      <c r="A29" s="19" t="s">
        <v>28</v>
      </c>
      <c r="B29" s="16">
        <v>1519.2351000599999</v>
      </c>
      <c r="C29" s="16">
        <v>1973.7407981299998</v>
      </c>
      <c r="D29" s="16">
        <f t="shared" si="2"/>
        <v>-454.50569806999988</v>
      </c>
      <c r="E29" s="17">
        <f t="shared" si="3"/>
        <v>-0.23027628475867579</v>
      </c>
    </row>
    <row r="30" spans="1:5" x14ac:dyDescent="0.25">
      <c r="A30" s="19" t="s">
        <v>20</v>
      </c>
      <c r="B30" s="16">
        <v>62.982431239999997</v>
      </c>
      <c r="C30" s="16">
        <v>108.08649890999999</v>
      </c>
      <c r="D30" s="16">
        <f t="shared" si="2"/>
        <v>-45.104067669999992</v>
      </c>
      <c r="E30" s="17">
        <f t="shared" si="3"/>
        <v>-0.41729603720032266</v>
      </c>
    </row>
    <row r="31" spans="1:5" x14ac:dyDescent="0.25">
      <c r="A31" s="19" t="s">
        <v>29</v>
      </c>
      <c r="B31" s="16">
        <v>1389.1005756000002</v>
      </c>
      <c r="C31" s="16">
        <v>1343.6557925699999</v>
      </c>
      <c r="D31" s="16">
        <f t="shared" si="2"/>
        <v>45.444783030000281</v>
      </c>
      <c r="E31" s="17">
        <f t="shared" si="3"/>
        <v>3.3821744587636093E-2</v>
      </c>
    </row>
    <row r="32" spans="1:5" x14ac:dyDescent="0.25">
      <c r="A32" s="19" t="s">
        <v>30</v>
      </c>
      <c r="B32" s="16">
        <v>120.97602566600852</v>
      </c>
      <c r="C32" s="16">
        <v>132.2950946</v>
      </c>
      <c r="D32" s="16">
        <f t="shared" si="2"/>
        <v>-11.319068933991474</v>
      </c>
      <c r="E32" s="17">
        <f t="shared" si="3"/>
        <v>-8.5559248951861552E-2</v>
      </c>
    </row>
    <row r="33" spans="1:5" x14ac:dyDescent="0.25">
      <c r="A33" s="21"/>
      <c r="B33" s="16"/>
      <c r="C33" s="16"/>
      <c r="D33" s="16" t="s">
        <v>0</v>
      </c>
      <c r="E33" s="17" t="s">
        <v>0</v>
      </c>
    </row>
    <row r="34" spans="1:5" x14ac:dyDescent="0.25">
      <c r="A34" s="23" t="s">
        <v>31</v>
      </c>
      <c r="B34" s="24">
        <f>B13-B26</f>
        <v>-1322.2094270660118</v>
      </c>
      <c r="C34" s="24">
        <f>C13-C26</f>
        <v>-1629.4643256599993</v>
      </c>
      <c r="D34" s="24">
        <f t="shared" ref="D34:D43" si="4">B34-C34</f>
        <v>307.25489859398749</v>
      </c>
      <c r="E34" s="25">
        <f>IFERROR(+D34/C34,"...")</f>
        <v>-0.18856190574748347</v>
      </c>
    </row>
    <row r="35" spans="1:5" x14ac:dyDescent="0.25">
      <c r="A35" s="26" t="s">
        <v>32</v>
      </c>
      <c r="B35" s="27">
        <f>+B34/B44</f>
        <v>-1.3903051847078159E-2</v>
      </c>
      <c r="C35" s="27">
        <f>+C34/C44</f>
        <v>-1.8012574540859971E-2</v>
      </c>
      <c r="D35" s="27">
        <f t="shared" si="4"/>
        <v>4.1095226937818124E-3</v>
      </c>
      <c r="E35" s="15" t="s">
        <v>0</v>
      </c>
    </row>
    <row r="36" spans="1:5" x14ac:dyDescent="0.25">
      <c r="A36" s="28" t="s">
        <v>33</v>
      </c>
      <c r="B36" s="24">
        <f>B11-B26</f>
        <v>-1124.3649911960119</v>
      </c>
      <c r="C36" s="24">
        <f>C11-C26</f>
        <v>-1628.9384556599989</v>
      </c>
      <c r="D36" s="24">
        <f t="shared" si="4"/>
        <v>504.57346446398697</v>
      </c>
      <c r="E36" s="25">
        <f>IFERROR(+D36/C36,"...")</f>
        <v>-0.30975600257380403</v>
      </c>
    </row>
    <row r="37" spans="1:5" x14ac:dyDescent="0.25">
      <c r="A37" s="26" t="s">
        <v>32</v>
      </c>
      <c r="B37" s="27">
        <f>+B36/B44</f>
        <v>-1.1822714652946801E-2</v>
      </c>
      <c r="C37" s="27">
        <f>+C36/C44</f>
        <v>-1.8006761420299645E-2</v>
      </c>
      <c r="D37" s="27">
        <f t="shared" si="4"/>
        <v>6.1840467673528448E-3</v>
      </c>
      <c r="E37" s="29" t="s">
        <v>0</v>
      </c>
    </row>
    <row r="38" spans="1:5" x14ac:dyDescent="0.25">
      <c r="A38" s="30" t="s">
        <v>34</v>
      </c>
      <c r="B38" s="14">
        <v>1558.8274436239897</v>
      </c>
      <c r="C38" s="31">
        <v>1452.2463213100007</v>
      </c>
      <c r="D38" s="14">
        <f t="shared" si="4"/>
        <v>106.581122313989</v>
      </c>
      <c r="E38" s="15">
        <f>IFERROR(+D38/C38,"...")</f>
        <v>7.3390526627636662E-2</v>
      </c>
    </row>
    <row r="39" spans="1:5" x14ac:dyDescent="0.25">
      <c r="A39" s="26" t="s">
        <v>32</v>
      </c>
      <c r="B39" s="27">
        <f>+B38/B44</f>
        <v>1.6391093820472834E-2</v>
      </c>
      <c r="C39" s="27">
        <f>+C38/C44</f>
        <v>1.6053554964261481E-2</v>
      </c>
      <c r="D39" s="27">
        <f t="shared" si="4"/>
        <v>3.3753885621135363E-4</v>
      </c>
      <c r="E39" s="15" t="s">
        <v>0</v>
      </c>
    </row>
    <row r="40" spans="1:5" x14ac:dyDescent="0.25">
      <c r="A40" s="23" t="s">
        <v>35</v>
      </c>
      <c r="B40" s="24">
        <f>B42+B31</f>
        <v>-1294.0918592200017</v>
      </c>
      <c r="C40" s="24">
        <f>C42+C31</f>
        <v>-1737.5289843999999</v>
      </c>
      <c r="D40" s="24">
        <f t="shared" si="4"/>
        <v>443.43712517999825</v>
      </c>
      <c r="E40" s="25">
        <f>IFERROR(+D40/C40,"...")</f>
        <v>-0.2552113542630341</v>
      </c>
    </row>
    <row r="41" spans="1:5" x14ac:dyDescent="0.25">
      <c r="A41" s="26" t="s">
        <v>32</v>
      </c>
      <c r="B41" s="27">
        <f>+B40/B44</f>
        <v>-1.360739520178841E-2</v>
      </c>
      <c r="C41" s="27">
        <f>+C40/C44</f>
        <v>-1.9207152838852739E-2</v>
      </c>
      <c r="D41" s="32">
        <f t="shared" si="4"/>
        <v>5.5997576370643287E-3</v>
      </c>
      <c r="E41" s="29" t="s">
        <v>0</v>
      </c>
    </row>
    <row r="42" spans="1:5" x14ac:dyDescent="0.25">
      <c r="A42" s="33" t="s">
        <v>38</v>
      </c>
      <c r="B42" s="34">
        <f>SUM(B11-B24)</f>
        <v>-2683.1924348200018</v>
      </c>
      <c r="C42" s="34">
        <f>SUM(C11-C24)</f>
        <v>-3081.1847769699998</v>
      </c>
      <c r="D42" s="34">
        <f t="shared" si="4"/>
        <v>397.99234214999797</v>
      </c>
      <c r="E42" s="35">
        <f>IFERROR(+D42/C42,"...")</f>
        <v>-0.12916860589626139</v>
      </c>
    </row>
    <row r="43" spans="1:5" x14ac:dyDescent="0.25">
      <c r="A43" s="53" t="s">
        <v>36</v>
      </c>
      <c r="B43" s="54">
        <f>+B42/B44</f>
        <v>-2.8213808473419637E-2</v>
      </c>
      <c r="C43" s="54">
        <f>+C42/C44</f>
        <v>-3.4060316384561126E-2</v>
      </c>
      <c r="D43" s="55">
        <f t="shared" si="4"/>
        <v>5.8465079111414894E-3</v>
      </c>
      <c r="E43" s="56"/>
    </row>
    <row r="44" spans="1:5" x14ac:dyDescent="0.25">
      <c r="A44" s="36" t="s">
        <v>39</v>
      </c>
      <c r="B44" s="37">
        <v>95102.1</v>
      </c>
      <c r="C44" s="37">
        <v>90462.6</v>
      </c>
    </row>
    <row r="45" spans="1:5" x14ac:dyDescent="0.25">
      <c r="A45" s="59" t="s">
        <v>37</v>
      </c>
    </row>
    <row r="46" spans="1:5" x14ac:dyDescent="0.25">
      <c r="A46" s="59" t="s">
        <v>41</v>
      </c>
    </row>
    <row r="49" spans="1:3" x14ac:dyDescent="0.25">
      <c r="A49" s="131" t="s">
        <v>42</v>
      </c>
      <c r="B49" s="131"/>
      <c r="C49" s="131"/>
    </row>
    <row r="50" spans="1:3" x14ac:dyDescent="0.25">
      <c r="A50" s="132" t="s">
        <v>43</v>
      </c>
      <c r="B50" s="132"/>
      <c r="C50" s="132"/>
    </row>
    <row r="51" spans="1:3" x14ac:dyDescent="0.25">
      <c r="A51" s="133" t="s">
        <v>44</v>
      </c>
      <c r="B51" s="133"/>
      <c r="C51" s="133"/>
    </row>
    <row r="52" spans="1:3" ht="15.75" thickBot="1" x14ac:dyDescent="0.3">
      <c r="A52" s="38"/>
      <c r="B52" s="39">
        <f>+B7</f>
        <v>2026</v>
      </c>
      <c r="C52" s="39">
        <f>+C7</f>
        <v>2025</v>
      </c>
    </row>
    <row r="53" spans="1:3" x14ac:dyDescent="0.25">
      <c r="A53" s="33" t="s">
        <v>45</v>
      </c>
      <c r="B53" s="40">
        <f>B56+B62+B67+B72+B74</f>
        <v>2683.1924348200027</v>
      </c>
      <c r="C53" s="40">
        <f>C56+C62+C67+C72+C74</f>
        <v>3081.1847769700003</v>
      </c>
    </row>
    <row r="54" spans="1:3" x14ac:dyDescent="0.25">
      <c r="A54" s="57" t="s">
        <v>32</v>
      </c>
      <c r="B54" s="58">
        <f>B53/B44</f>
        <v>2.8213808473419647E-2</v>
      </c>
      <c r="C54" s="58">
        <f>C53/C44</f>
        <v>3.4060316384561133E-2</v>
      </c>
    </row>
    <row r="55" spans="1:3" x14ac:dyDescent="0.25">
      <c r="A55" s="41"/>
      <c r="B55" s="42"/>
      <c r="C55" s="43"/>
    </row>
    <row r="56" spans="1:3" x14ac:dyDescent="0.25">
      <c r="A56" s="44" t="s">
        <v>46</v>
      </c>
      <c r="B56" s="45">
        <f>B57+B60</f>
        <v>2933.3561000000018</v>
      </c>
      <c r="C56" s="45">
        <f>C57+C60</f>
        <v>1122.6100000000004</v>
      </c>
    </row>
    <row r="57" spans="1:3" x14ac:dyDescent="0.25">
      <c r="A57" s="46" t="s">
        <v>47</v>
      </c>
      <c r="B57" s="42">
        <f>B58-B59</f>
        <v>2936.5561000000016</v>
      </c>
      <c r="C57" s="42">
        <f>C58-C59</f>
        <v>1125.8100000000004</v>
      </c>
    </row>
    <row r="58" spans="1:3" x14ac:dyDescent="0.25">
      <c r="A58" s="47" t="s">
        <v>48</v>
      </c>
      <c r="B58" s="42">
        <v>7563.999600000001</v>
      </c>
      <c r="C58" s="42">
        <v>2931.4300000000003</v>
      </c>
    </row>
    <row r="59" spans="1:3" x14ac:dyDescent="0.25">
      <c r="A59" s="47" t="s">
        <v>49</v>
      </c>
      <c r="B59" s="42">
        <v>4627.4434999999994</v>
      </c>
      <c r="C59" s="42">
        <v>1805.62</v>
      </c>
    </row>
    <row r="60" spans="1:3" x14ac:dyDescent="0.25">
      <c r="A60" s="48" t="s">
        <v>50</v>
      </c>
      <c r="B60" s="42">
        <v>-3.2</v>
      </c>
      <c r="C60" s="42">
        <v>-3.2</v>
      </c>
    </row>
    <row r="61" spans="1:3" x14ac:dyDescent="0.25">
      <c r="A61" s="41"/>
      <c r="B61" s="42"/>
      <c r="C61" s="43"/>
    </row>
    <row r="62" spans="1:3" x14ac:dyDescent="0.25">
      <c r="A62" s="44" t="s">
        <v>51</v>
      </c>
      <c r="B62" s="45">
        <f>+B63</f>
        <v>-488.65200000000004</v>
      </c>
      <c r="C62" s="45">
        <f>+C63</f>
        <v>1159.3899999999999</v>
      </c>
    </row>
    <row r="63" spans="1:3" x14ac:dyDescent="0.25">
      <c r="A63" s="46" t="s">
        <v>47</v>
      </c>
      <c r="B63" s="42">
        <f>+B64-B65</f>
        <v>-488.65200000000004</v>
      </c>
      <c r="C63" s="42">
        <f>+C64-C65</f>
        <v>1159.3899999999999</v>
      </c>
    </row>
    <row r="64" spans="1:3" x14ac:dyDescent="0.25">
      <c r="A64" s="47" t="s">
        <v>48</v>
      </c>
      <c r="B64" s="42">
        <v>1496.913</v>
      </c>
      <c r="C64" s="42">
        <v>1598.9099999999999</v>
      </c>
    </row>
    <row r="65" spans="1:3" x14ac:dyDescent="0.25">
      <c r="A65" s="47" t="s">
        <v>49</v>
      </c>
      <c r="B65" s="42">
        <v>1985.5650000000001</v>
      </c>
      <c r="C65" s="42">
        <v>439.52000000000004</v>
      </c>
    </row>
    <row r="66" spans="1:3" x14ac:dyDescent="0.25">
      <c r="A66" s="41"/>
      <c r="B66" s="42"/>
      <c r="C66" s="43"/>
    </row>
    <row r="67" spans="1:3" x14ac:dyDescent="0.25">
      <c r="A67" s="44" t="s">
        <v>52</v>
      </c>
      <c r="B67" s="45">
        <f>B68+B69+B70</f>
        <v>124.18615931000124</v>
      </c>
      <c r="C67" s="45">
        <f>C68+C69+C70</f>
        <v>1505.2731868700005</v>
      </c>
    </row>
    <row r="68" spans="1:3" x14ac:dyDescent="0.25">
      <c r="A68" s="47" t="s">
        <v>53</v>
      </c>
      <c r="B68" s="42">
        <v>779.18615931000102</v>
      </c>
      <c r="C68" s="42">
        <v>1582.7731868700005</v>
      </c>
    </row>
    <row r="69" spans="1:3" x14ac:dyDescent="0.25">
      <c r="A69" s="47" t="s">
        <v>54</v>
      </c>
      <c r="B69" s="42">
        <v>-749.99999999999977</v>
      </c>
      <c r="C69" s="42">
        <v>-146.5</v>
      </c>
    </row>
    <row r="70" spans="1:3" x14ac:dyDescent="0.25">
      <c r="A70" s="47" t="s">
        <v>55</v>
      </c>
      <c r="B70" s="42">
        <v>95</v>
      </c>
      <c r="C70" s="42">
        <v>69</v>
      </c>
    </row>
    <row r="71" spans="1:3" x14ac:dyDescent="0.25">
      <c r="A71" s="41"/>
      <c r="B71" s="42"/>
      <c r="C71" s="43"/>
    </row>
    <row r="72" spans="1:3" x14ac:dyDescent="0.25">
      <c r="A72" s="49" t="s">
        <v>56</v>
      </c>
      <c r="B72" s="50">
        <v>0.51449462000000068</v>
      </c>
      <c r="C72" s="50">
        <v>-1.7139355400000005</v>
      </c>
    </row>
    <row r="73" spans="1:3" x14ac:dyDescent="0.25">
      <c r="A73" s="41"/>
      <c r="B73" s="42"/>
      <c r="C73" s="43"/>
    </row>
    <row r="74" spans="1:3" x14ac:dyDescent="0.25">
      <c r="A74" s="49" t="s">
        <v>57</v>
      </c>
      <c r="B74" s="45">
        <v>113.78768089000005</v>
      </c>
      <c r="C74" s="45">
        <v>-704.37447436000002</v>
      </c>
    </row>
    <row r="75" spans="1:3" x14ac:dyDescent="0.25">
      <c r="A75" s="51" t="s">
        <v>58</v>
      </c>
      <c r="B75" s="51"/>
      <c r="C75" s="51"/>
    </row>
    <row r="76" spans="1:3" s="52" customFormat="1" ht="45.75" customHeight="1" x14ac:dyDescent="0.25">
      <c r="A76" s="128" t="s">
        <v>59</v>
      </c>
      <c r="B76" s="128"/>
      <c r="C76" s="128"/>
    </row>
    <row r="77" spans="1:3" x14ac:dyDescent="0.25">
      <c r="A77" s="128"/>
      <c r="B77" s="128"/>
      <c r="C77" s="128"/>
    </row>
  </sheetData>
  <mergeCells count="12">
    <mergeCell ref="A76:C77"/>
    <mergeCell ref="A5:E5"/>
    <mergeCell ref="A1:E1"/>
    <mergeCell ref="B2:C2"/>
    <mergeCell ref="D2:E2"/>
    <mergeCell ref="A3:E3"/>
    <mergeCell ref="A4:E4"/>
    <mergeCell ref="A49:C49"/>
    <mergeCell ref="A50:C50"/>
    <mergeCell ref="A51:C51"/>
    <mergeCell ref="D6:E7"/>
    <mergeCell ref="A7:A8"/>
  </mergeCells>
  <pageMargins left="0.7" right="0.7" top="0.75" bottom="0.75" header="0.3" footer="0.3"/>
  <pageSetup paperSize="5" scale="7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BA35B-EE03-4251-8B1E-7D0E5DE17D7F}">
  <dimension ref="A1:C62"/>
  <sheetViews>
    <sheetView topLeftCell="A12" workbookViewId="0">
      <selection activeCell="D11" sqref="D11"/>
    </sheetView>
  </sheetViews>
  <sheetFormatPr baseColWidth="10" defaultRowHeight="15" x14ac:dyDescent="0.25"/>
  <cols>
    <col min="1" max="1" width="59" bestFit="1" customWidth="1"/>
    <col min="2" max="2" width="13.28515625" customWidth="1"/>
    <col min="3" max="3" width="6.28515625" style="94" customWidth="1"/>
  </cols>
  <sheetData>
    <row r="1" spans="1:3" x14ac:dyDescent="0.25">
      <c r="A1" s="126" t="s">
        <v>88</v>
      </c>
      <c r="B1" s="126"/>
    </row>
    <row r="2" spans="1:3" x14ac:dyDescent="0.25">
      <c r="A2" s="126" t="s">
        <v>89</v>
      </c>
      <c r="B2" s="126"/>
    </row>
    <row r="3" spans="1:3" ht="15.75" thickBot="1" x14ac:dyDescent="0.3">
      <c r="A3" s="126" t="s">
        <v>90</v>
      </c>
      <c r="B3" s="126"/>
    </row>
    <row r="4" spans="1:3" ht="15.75" thickBot="1" x14ac:dyDescent="0.3">
      <c r="A4" s="95" t="s">
        <v>6</v>
      </c>
      <c r="B4" s="96" t="s">
        <v>91</v>
      </c>
    </row>
    <row r="5" spans="1:3" x14ac:dyDescent="0.25">
      <c r="A5" s="97" t="s">
        <v>92</v>
      </c>
      <c r="B5" s="98">
        <f>+B6+B10+B16+B24+B40+B41</f>
        <v>1519.2351000599997</v>
      </c>
    </row>
    <row r="6" spans="1:3" x14ac:dyDescent="0.25">
      <c r="A6" s="99" t="s">
        <v>93</v>
      </c>
      <c r="B6" s="100">
        <f>SUM(B7:B9)</f>
        <v>62.982431239999997</v>
      </c>
    </row>
    <row r="7" spans="1:3" x14ac:dyDescent="0.25">
      <c r="A7" s="101" t="s">
        <v>94</v>
      </c>
      <c r="B7" s="102">
        <v>0</v>
      </c>
    </row>
    <row r="8" spans="1:3" x14ac:dyDescent="0.25">
      <c r="A8" s="101" t="s">
        <v>95</v>
      </c>
      <c r="B8" s="102">
        <v>54.541077639999997</v>
      </c>
    </row>
    <row r="9" spans="1:3" x14ac:dyDescent="0.25">
      <c r="A9" s="101" t="s">
        <v>30</v>
      </c>
      <c r="B9" s="102">
        <v>8.4413535999999993</v>
      </c>
    </row>
    <row r="10" spans="1:3" x14ac:dyDescent="0.25">
      <c r="A10" s="99" t="s">
        <v>67</v>
      </c>
      <c r="B10" s="103">
        <f>SUM(B11:B15)</f>
        <v>352.81013299999995</v>
      </c>
    </row>
    <row r="11" spans="1:3" x14ac:dyDescent="0.25">
      <c r="A11" s="101" t="s">
        <v>96</v>
      </c>
      <c r="B11" s="102">
        <v>0</v>
      </c>
      <c r="C11" s="104" t="s">
        <v>97</v>
      </c>
    </row>
    <row r="12" spans="1:3" x14ac:dyDescent="0.25">
      <c r="A12" s="101" t="s">
        <v>98</v>
      </c>
      <c r="B12" s="102">
        <v>0.69541699999999995</v>
      </c>
      <c r="C12" s="104"/>
    </row>
    <row r="13" spans="1:3" x14ac:dyDescent="0.25">
      <c r="A13" s="101" t="s">
        <v>99</v>
      </c>
      <c r="B13" s="102">
        <v>30.849472999999932</v>
      </c>
      <c r="C13" s="104" t="s">
        <v>97</v>
      </c>
    </row>
    <row r="14" spans="1:3" x14ac:dyDescent="0.25">
      <c r="A14" s="101" t="s">
        <v>100</v>
      </c>
      <c r="B14" s="102">
        <v>135.404808</v>
      </c>
      <c r="C14" s="104"/>
    </row>
    <row r="15" spans="1:3" x14ac:dyDescent="0.25">
      <c r="A15" s="101" t="s">
        <v>101</v>
      </c>
      <c r="B15" s="102">
        <v>185.860435</v>
      </c>
      <c r="C15" s="104" t="s">
        <v>97</v>
      </c>
    </row>
    <row r="16" spans="1:3" x14ac:dyDescent="0.25">
      <c r="A16" s="99" t="s">
        <v>102</v>
      </c>
      <c r="B16" s="103">
        <f>SUM(B17:B23)</f>
        <v>47.985438999999992</v>
      </c>
      <c r="C16" s="104"/>
    </row>
    <row r="17" spans="1:3" x14ac:dyDescent="0.25">
      <c r="A17" s="101" t="s">
        <v>103</v>
      </c>
      <c r="B17" s="102">
        <v>32.690131999999998</v>
      </c>
      <c r="C17" s="104"/>
    </row>
    <row r="18" spans="1:3" x14ac:dyDescent="0.25">
      <c r="A18" s="101" t="s">
        <v>104</v>
      </c>
      <c r="B18" s="102">
        <v>0</v>
      </c>
      <c r="C18" s="104" t="s">
        <v>97</v>
      </c>
    </row>
    <row r="19" spans="1:3" x14ac:dyDescent="0.25">
      <c r="A19" s="101" t="s">
        <v>105</v>
      </c>
      <c r="B19" s="102">
        <v>11.657042000000001</v>
      </c>
      <c r="C19" s="104"/>
    </row>
    <row r="20" spans="1:3" x14ac:dyDescent="0.25">
      <c r="A20" s="101" t="s">
        <v>106</v>
      </c>
      <c r="B20" s="102">
        <v>0</v>
      </c>
      <c r="C20" s="104"/>
    </row>
    <row r="21" spans="1:3" x14ac:dyDescent="0.25">
      <c r="A21" s="101" t="s">
        <v>107</v>
      </c>
      <c r="B21" s="102">
        <v>0</v>
      </c>
      <c r="C21" s="104"/>
    </row>
    <row r="22" spans="1:3" x14ac:dyDescent="0.25">
      <c r="A22" s="101" t="s">
        <v>108</v>
      </c>
      <c r="B22" s="102">
        <v>3.6382650000000001</v>
      </c>
      <c r="C22" s="104" t="s">
        <v>97</v>
      </c>
    </row>
    <row r="23" spans="1:3" x14ac:dyDescent="0.25">
      <c r="A23" s="101" t="s">
        <v>109</v>
      </c>
      <c r="B23" s="102">
        <v>0</v>
      </c>
      <c r="C23" s="105"/>
    </row>
    <row r="24" spans="1:3" x14ac:dyDescent="0.25">
      <c r="A24" s="99" t="s">
        <v>110</v>
      </c>
      <c r="B24" s="100">
        <f>+SUM(B25:B39)</f>
        <v>157.63579389</v>
      </c>
    </row>
    <row r="25" spans="1:3" x14ac:dyDescent="0.25">
      <c r="A25" s="101" t="s">
        <v>111</v>
      </c>
      <c r="B25" s="102">
        <v>3.9575</v>
      </c>
      <c r="C25" s="106"/>
    </row>
    <row r="26" spans="1:3" x14ac:dyDescent="0.25">
      <c r="A26" s="101" t="s">
        <v>112</v>
      </c>
      <c r="B26" s="102">
        <v>4.5813753300000002</v>
      </c>
    </row>
    <row r="27" spans="1:3" x14ac:dyDescent="0.25">
      <c r="A27" s="101" t="s">
        <v>113</v>
      </c>
      <c r="B27" s="102">
        <v>63.671335560000031</v>
      </c>
      <c r="C27" s="107"/>
    </row>
    <row r="28" spans="1:3" x14ac:dyDescent="0.25">
      <c r="A28" s="101" t="s">
        <v>114</v>
      </c>
      <c r="B28" s="102">
        <v>6.08606186</v>
      </c>
    </row>
    <row r="29" spans="1:3" x14ac:dyDescent="0.25">
      <c r="A29" s="101" t="s">
        <v>115</v>
      </c>
      <c r="B29" s="102">
        <v>15</v>
      </c>
    </row>
    <row r="30" spans="1:3" x14ac:dyDescent="0.25">
      <c r="A30" s="101" t="s">
        <v>116</v>
      </c>
      <c r="B30" s="102">
        <v>6.25</v>
      </c>
    </row>
    <row r="31" spans="1:3" x14ac:dyDescent="0.25">
      <c r="A31" s="101" t="s">
        <v>117</v>
      </c>
      <c r="B31" s="102">
        <v>5.125</v>
      </c>
    </row>
    <row r="32" spans="1:3" x14ac:dyDescent="0.25">
      <c r="A32" s="101" t="s">
        <v>118</v>
      </c>
      <c r="B32" s="102">
        <v>48.522770139999992</v>
      </c>
    </row>
    <row r="33" spans="1:3" x14ac:dyDescent="0.25">
      <c r="A33" s="101" t="s">
        <v>119</v>
      </c>
      <c r="B33" s="102">
        <v>0.03</v>
      </c>
    </row>
    <row r="34" spans="1:3" x14ac:dyDescent="0.25">
      <c r="A34" s="101" t="s">
        <v>120</v>
      </c>
      <c r="B34" s="102">
        <v>0</v>
      </c>
    </row>
    <row r="35" spans="1:3" x14ac:dyDescent="0.25">
      <c r="A35" s="101" t="s">
        <v>121</v>
      </c>
      <c r="B35" s="102">
        <v>0</v>
      </c>
    </row>
    <row r="36" spans="1:3" x14ac:dyDescent="0.25">
      <c r="A36" s="101" t="s">
        <v>122</v>
      </c>
      <c r="B36" s="102">
        <v>3.6653500000000001</v>
      </c>
    </row>
    <row r="37" spans="1:3" x14ac:dyDescent="0.25">
      <c r="A37" s="101" t="s">
        <v>123</v>
      </c>
      <c r="B37" s="102">
        <v>3.1511999999999998E-2</v>
      </c>
    </row>
    <row r="38" spans="1:3" x14ac:dyDescent="0.25">
      <c r="A38" s="101" t="s">
        <v>124</v>
      </c>
      <c r="B38" s="102">
        <v>6.0629999999999998E-3</v>
      </c>
    </row>
    <row r="39" spans="1:3" x14ac:dyDescent="0.25">
      <c r="A39" s="101" t="s">
        <v>125</v>
      </c>
      <c r="B39" s="102">
        <v>0.70882599999999996</v>
      </c>
    </row>
    <row r="40" spans="1:3" x14ac:dyDescent="0.25">
      <c r="A40" s="97" t="s">
        <v>126</v>
      </c>
      <c r="B40" s="100">
        <v>393.06768100000005</v>
      </c>
    </row>
    <row r="41" spans="1:3" x14ac:dyDescent="0.25">
      <c r="A41" s="97" t="s">
        <v>127</v>
      </c>
      <c r="B41" s="100">
        <f>SUM(B42:B59)</f>
        <v>504.75362192999989</v>
      </c>
    </row>
    <row r="42" spans="1:3" x14ac:dyDescent="0.25">
      <c r="A42" s="101" t="s">
        <v>128</v>
      </c>
      <c r="B42" s="108">
        <v>7.587593</v>
      </c>
      <c r="C42" s="109" t="s">
        <v>97</v>
      </c>
    </row>
    <row r="43" spans="1:3" x14ac:dyDescent="0.25">
      <c r="A43" s="101" t="s">
        <v>129</v>
      </c>
      <c r="B43" s="108">
        <v>83.715119999999999</v>
      </c>
      <c r="C43" s="110" t="s">
        <v>97</v>
      </c>
    </row>
    <row r="44" spans="1:3" x14ac:dyDescent="0.25">
      <c r="A44" s="101" t="s">
        <v>130</v>
      </c>
      <c r="B44" s="108">
        <v>0</v>
      </c>
    </row>
    <row r="45" spans="1:3" x14ac:dyDescent="0.25">
      <c r="A45" s="101" t="s">
        <v>131</v>
      </c>
      <c r="B45" s="108">
        <v>18.842193429999998</v>
      </c>
    </row>
    <row r="46" spans="1:3" x14ac:dyDescent="0.25">
      <c r="A46" s="101" t="s">
        <v>132</v>
      </c>
      <c r="B46" s="108">
        <v>25.261464829999998</v>
      </c>
    </row>
    <row r="47" spans="1:3" x14ac:dyDescent="0.25">
      <c r="A47" s="101" t="s">
        <v>133</v>
      </c>
      <c r="B47" s="108">
        <v>2.5781744</v>
      </c>
    </row>
    <row r="48" spans="1:3" x14ac:dyDescent="0.25">
      <c r="A48" s="101" t="s">
        <v>134</v>
      </c>
      <c r="B48" s="108">
        <v>18.104482900000001</v>
      </c>
    </row>
    <row r="49" spans="1:3" x14ac:dyDescent="0.25">
      <c r="A49" s="101" t="s">
        <v>135</v>
      </c>
      <c r="B49" s="108">
        <v>46.561825820000003</v>
      </c>
    </row>
    <row r="50" spans="1:3" x14ac:dyDescent="0.25">
      <c r="A50" s="101" t="s">
        <v>136</v>
      </c>
      <c r="B50" s="108">
        <v>3.5975864</v>
      </c>
    </row>
    <row r="51" spans="1:3" x14ac:dyDescent="0.25">
      <c r="A51" s="101" t="s">
        <v>137</v>
      </c>
      <c r="B51" s="108">
        <v>30.290784239999997</v>
      </c>
    </row>
    <row r="52" spans="1:3" x14ac:dyDescent="0.25">
      <c r="A52" s="101" t="s">
        <v>138</v>
      </c>
      <c r="B52" s="108">
        <v>17.393926520000001</v>
      </c>
    </row>
    <row r="53" spans="1:3" x14ac:dyDescent="0.25">
      <c r="A53" s="101" t="s">
        <v>139</v>
      </c>
      <c r="B53" s="108">
        <v>0</v>
      </c>
    </row>
    <row r="54" spans="1:3" x14ac:dyDescent="0.25">
      <c r="A54" s="101" t="s">
        <v>140</v>
      </c>
      <c r="B54" s="108">
        <v>8.7942576500000005</v>
      </c>
      <c r="C54" s="111"/>
    </row>
    <row r="55" spans="1:3" x14ac:dyDescent="0.25">
      <c r="A55" s="101" t="s">
        <v>141</v>
      </c>
      <c r="B55" s="108">
        <v>39.496091849999999</v>
      </c>
      <c r="C55" s="111" t="s">
        <v>97</v>
      </c>
    </row>
    <row r="56" spans="1:3" x14ac:dyDescent="0.25">
      <c r="A56" s="101" t="s">
        <v>142</v>
      </c>
      <c r="B56" s="108">
        <v>9.5308799999999998</v>
      </c>
      <c r="C56" s="111" t="s">
        <v>97</v>
      </c>
    </row>
    <row r="57" spans="1:3" x14ac:dyDescent="0.25">
      <c r="A57" s="101" t="s">
        <v>143</v>
      </c>
      <c r="B57" s="108">
        <v>12.782249999999999</v>
      </c>
      <c r="C57" s="111" t="s">
        <v>97</v>
      </c>
    </row>
    <row r="58" spans="1:3" x14ac:dyDescent="0.25">
      <c r="A58" s="101" t="s">
        <v>144</v>
      </c>
      <c r="B58" s="108">
        <v>2.064282</v>
      </c>
      <c r="C58" s="111" t="s">
        <v>97</v>
      </c>
    </row>
    <row r="59" spans="1:3" ht="15.75" thickBot="1" x14ac:dyDescent="0.3">
      <c r="A59" s="101" t="s">
        <v>145</v>
      </c>
      <c r="B59" s="108">
        <v>178.15270888999996</v>
      </c>
    </row>
    <row r="60" spans="1:3" x14ac:dyDescent="0.25">
      <c r="A60" s="112" t="s">
        <v>146</v>
      </c>
      <c r="B60" s="113"/>
    </row>
    <row r="61" spans="1:3" ht="21.75" customHeight="1" x14ac:dyDescent="0.25">
      <c r="A61" s="114" t="s">
        <v>147</v>
      </c>
      <c r="B61" s="115"/>
    </row>
    <row r="62" spans="1:3" ht="41.25" customHeight="1" x14ac:dyDescent="0.25">
      <c r="A62" s="145" t="s">
        <v>148</v>
      </c>
      <c r="B62" s="145"/>
    </row>
  </sheetData>
  <mergeCells count="4">
    <mergeCell ref="A1:B1"/>
    <mergeCell ref="A2:B2"/>
    <mergeCell ref="A3:B3"/>
    <mergeCell ref="A62:B6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852F8-8BAD-4BD1-96EC-BACB653B9BDB}">
  <dimension ref="A1:B26"/>
  <sheetViews>
    <sheetView workbookViewId="0">
      <selection activeCell="A8" sqref="A8"/>
    </sheetView>
  </sheetViews>
  <sheetFormatPr baseColWidth="10" defaultRowHeight="15" x14ac:dyDescent="0.25"/>
  <cols>
    <col min="1" max="1" width="49.28515625" customWidth="1"/>
    <col min="2" max="2" width="16.85546875" customWidth="1"/>
  </cols>
  <sheetData>
    <row r="1" spans="1:2" x14ac:dyDescent="0.25">
      <c r="A1" s="126" t="s">
        <v>149</v>
      </c>
      <c r="B1" s="126"/>
    </row>
    <row r="2" spans="1:2" x14ac:dyDescent="0.25">
      <c r="A2" s="126" t="s">
        <v>150</v>
      </c>
      <c r="B2" s="126"/>
    </row>
    <row r="3" spans="1:2" ht="15.75" thickBot="1" x14ac:dyDescent="0.3">
      <c r="A3" s="127" t="s">
        <v>90</v>
      </c>
      <c r="B3" s="127"/>
    </row>
    <row r="4" spans="1:2" ht="15.75" thickBot="1" x14ac:dyDescent="0.3">
      <c r="A4" s="116" t="s">
        <v>6</v>
      </c>
      <c r="B4" s="117" t="s">
        <v>91</v>
      </c>
    </row>
    <row r="5" spans="1:2" x14ac:dyDescent="0.25">
      <c r="A5" s="118" t="s">
        <v>151</v>
      </c>
      <c r="B5" s="119">
        <v>1558.8274436239899</v>
      </c>
    </row>
    <row r="6" spans="1:2" x14ac:dyDescent="0.25">
      <c r="A6" s="120" t="s">
        <v>152</v>
      </c>
      <c r="B6" s="121">
        <v>611.09270617798984</v>
      </c>
    </row>
    <row r="7" spans="1:2" x14ac:dyDescent="0.25">
      <c r="A7" s="120" t="s">
        <v>153</v>
      </c>
      <c r="B7" s="119">
        <v>947.73473744600005</v>
      </c>
    </row>
    <row r="8" spans="1:2" x14ac:dyDescent="0.25">
      <c r="A8" s="99" t="s">
        <v>67</v>
      </c>
      <c r="B8" s="100">
        <v>25.121761480000004</v>
      </c>
    </row>
    <row r="9" spans="1:2" x14ac:dyDescent="0.25">
      <c r="A9" s="101" t="s">
        <v>96</v>
      </c>
      <c r="B9" s="102">
        <v>0</v>
      </c>
    </row>
    <row r="10" spans="1:2" x14ac:dyDescent="0.25">
      <c r="A10" s="101" t="s">
        <v>98</v>
      </c>
      <c r="B10" s="102">
        <v>0</v>
      </c>
    </row>
    <row r="11" spans="1:2" x14ac:dyDescent="0.25">
      <c r="A11" s="101" t="s">
        <v>99</v>
      </c>
      <c r="B11" s="102">
        <v>0</v>
      </c>
    </row>
    <row r="12" spans="1:2" x14ac:dyDescent="0.25">
      <c r="A12" s="101" t="s">
        <v>100</v>
      </c>
      <c r="B12" s="102">
        <v>25.121761480000004</v>
      </c>
    </row>
    <row r="13" spans="1:2" x14ac:dyDescent="0.25">
      <c r="A13" s="101" t="s">
        <v>101</v>
      </c>
      <c r="B13" s="102">
        <v>0</v>
      </c>
    </row>
    <row r="14" spans="1:2" x14ac:dyDescent="0.25">
      <c r="A14" s="99" t="s">
        <v>102</v>
      </c>
      <c r="B14" s="100">
        <v>538.24794400000007</v>
      </c>
    </row>
    <row r="15" spans="1:2" x14ac:dyDescent="0.25">
      <c r="A15" s="101" t="s">
        <v>103</v>
      </c>
      <c r="B15" s="102">
        <v>452.80156200000005</v>
      </c>
    </row>
    <row r="16" spans="1:2" x14ac:dyDescent="0.25">
      <c r="A16" s="101" t="s">
        <v>104</v>
      </c>
      <c r="B16" s="102">
        <v>0</v>
      </c>
    </row>
    <row r="17" spans="1:2" x14ac:dyDescent="0.25">
      <c r="A17" s="101" t="s">
        <v>105</v>
      </c>
      <c r="B17" s="102">
        <v>85.446382</v>
      </c>
    </row>
    <row r="18" spans="1:2" x14ac:dyDescent="0.25">
      <c r="A18" s="101" t="s">
        <v>106</v>
      </c>
      <c r="B18" s="102">
        <v>0</v>
      </c>
    </row>
    <row r="19" spans="1:2" x14ac:dyDescent="0.25">
      <c r="A19" s="101" t="s">
        <v>107</v>
      </c>
      <c r="B19" s="102">
        <v>0</v>
      </c>
    </row>
    <row r="20" spans="1:2" x14ac:dyDescent="0.25">
      <c r="A20" s="101" t="s">
        <v>108</v>
      </c>
      <c r="B20" s="102">
        <v>0</v>
      </c>
    </row>
    <row r="21" spans="1:2" x14ac:dyDescent="0.25">
      <c r="A21" s="101" t="s">
        <v>109</v>
      </c>
      <c r="B21" s="102">
        <v>0</v>
      </c>
    </row>
    <row r="22" spans="1:2" x14ac:dyDescent="0.25">
      <c r="A22" s="99" t="s">
        <v>154</v>
      </c>
      <c r="B22" s="103">
        <v>361.38331100000005</v>
      </c>
    </row>
    <row r="23" spans="1:2" x14ac:dyDescent="0.25">
      <c r="A23" s="99" t="s">
        <v>155</v>
      </c>
      <c r="B23" s="100">
        <v>22.981720965999877</v>
      </c>
    </row>
    <row r="24" spans="1:2" x14ac:dyDescent="0.25">
      <c r="A24" s="122" t="s">
        <v>156</v>
      </c>
      <c r="B24" s="102">
        <v>5.2132655799999998</v>
      </c>
    </row>
    <row r="25" spans="1:2" ht="15.75" thickBot="1" x14ac:dyDescent="0.3">
      <c r="A25" s="123" t="s">
        <v>157</v>
      </c>
      <c r="B25" s="124">
        <v>17.768455385999875</v>
      </c>
    </row>
    <row r="26" spans="1:2" x14ac:dyDescent="0.25">
      <c r="A26" s="112" t="s">
        <v>146</v>
      </c>
      <c r="B26" s="125"/>
    </row>
  </sheetData>
  <mergeCells count="3">
    <mergeCell ref="A1:B1"/>
    <mergeCell ref="A2:B2"/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SPNF</vt:lpstr>
      <vt:lpstr>GC</vt:lpstr>
      <vt:lpstr>Transferencias Corrientes</vt:lpstr>
      <vt:lpstr>Gasto de Capital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Mauricio Moreno</cp:lastModifiedBy>
  <cp:lastPrinted>2026-08-03T18:14:14Z</cp:lastPrinted>
  <dcterms:created xsi:type="dcterms:W3CDTF">2026-03-03T15:33:22Z</dcterms:created>
  <dcterms:modified xsi:type="dcterms:W3CDTF">2026-08-03T20:20:29Z</dcterms:modified>
</cp:coreProperties>
</file>