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mmorenog\Documents\Trabajo\DPP\Para USB\Balance Fiscal\2026\07. Julio\Español\"/>
    </mc:Choice>
  </mc:AlternateContent>
  <xr:revisionPtr revIDLastSave="0" documentId="13_ncr:1_{875914E0-5F43-4CE8-874A-AB173C8F616E}" xr6:coauthVersionLast="47" xr6:coauthVersionMax="47" xr10:uidLastSave="{00000000-0000-0000-0000-000000000000}"/>
  <bookViews>
    <workbookView xWindow="-28920" yWindow="-120" windowWidth="29040" windowHeight="15720" activeTab="1" xr2:uid="{00000000-000D-0000-FFFF-FFFF00000000}"/>
  </bookViews>
  <sheets>
    <sheet name="SPNF" sheetId="2" r:id="rId1"/>
    <sheet name="GC" sheetId="1" r:id="rId2"/>
  </sheets>
  <definedNames>
    <definedName name="_xlnm.Print_Area" localSheetId="0">SPNF!$A$1:$E$53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9" i="2" l="1"/>
  <c r="B39" i="2"/>
  <c r="D38" i="2"/>
  <c r="E38" i="2" s="1"/>
  <c r="D36" i="2"/>
  <c r="E36" i="2" s="1"/>
  <c r="D35" i="2"/>
  <c r="E35" i="2" s="1"/>
  <c r="C34" i="2"/>
  <c r="C28" i="2" s="1"/>
  <c r="B34" i="2"/>
  <c r="B28" i="2" s="1"/>
  <c r="D32" i="2"/>
  <c r="E32" i="2" s="1"/>
  <c r="D31" i="2"/>
  <c r="E31" i="2" s="1"/>
  <c r="D30" i="2"/>
  <c r="E30" i="2" s="1"/>
  <c r="C29" i="2"/>
  <c r="B29" i="2"/>
  <c r="D25" i="2"/>
  <c r="E25" i="2" s="1"/>
  <c r="D23" i="2"/>
  <c r="E23" i="2" s="1"/>
  <c r="D21" i="2"/>
  <c r="E21" i="2" s="1"/>
  <c r="D19" i="2"/>
  <c r="E19" i="2" s="1"/>
  <c r="D17" i="2"/>
  <c r="E17" i="2" s="1"/>
  <c r="D15" i="2"/>
  <c r="E15" i="2" s="1"/>
  <c r="D14" i="2"/>
  <c r="E14" i="2" s="1"/>
  <c r="D13" i="2"/>
  <c r="E13" i="2" s="1"/>
  <c r="C12" i="2"/>
  <c r="C10" i="2" s="1"/>
  <c r="B12" i="2"/>
  <c r="B10" i="2" s="1"/>
  <c r="D39" i="2" l="1"/>
  <c r="C44" i="2"/>
  <c r="C45" i="2" s="1"/>
  <c r="D29" i="2"/>
  <c r="E29" i="2" s="1"/>
  <c r="C42" i="2"/>
  <c r="C43" i="2" s="1"/>
  <c r="D28" i="2"/>
  <c r="E28" i="2" s="1"/>
  <c r="B44" i="2"/>
  <c r="B42" i="2"/>
  <c r="D34" i="2"/>
  <c r="E34" i="2" s="1"/>
  <c r="B27" i="2"/>
  <c r="B48" i="2" s="1"/>
  <c r="C27" i="2"/>
  <c r="C48" i="2" s="1"/>
  <c r="C49" i="2" s="1"/>
  <c r="D10" i="2"/>
  <c r="E10" i="2" s="1"/>
  <c r="D12" i="2"/>
  <c r="E12" i="2" s="1"/>
  <c r="B40" i="2"/>
  <c r="C40" i="2"/>
  <c r="C41" i="2" s="1"/>
  <c r="B46" i="2" l="1"/>
  <c r="B47" i="2" s="1"/>
  <c r="C46" i="2"/>
  <c r="C47" i="2" s="1"/>
  <c r="B49" i="2"/>
  <c r="D49" i="2" s="1"/>
  <c r="D48" i="2"/>
  <c r="E48" i="2" s="1"/>
  <c r="B45" i="2"/>
  <c r="D45" i="2" s="1"/>
  <c r="D44" i="2"/>
  <c r="E44" i="2" s="1"/>
  <c r="B41" i="2"/>
  <c r="D41" i="2" s="1"/>
  <c r="D40" i="2"/>
  <c r="E40" i="2" s="1"/>
  <c r="D27" i="2"/>
  <c r="E27" i="2" s="1"/>
  <c r="D42" i="2"/>
  <c r="E42" i="2" s="1"/>
  <c r="B43" i="2"/>
  <c r="D43" i="2" s="1"/>
  <c r="D46" i="2" l="1"/>
  <c r="E46" i="2" s="1"/>
  <c r="D47" i="2"/>
  <c r="D38" i="1" l="1"/>
  <c r="E38" i="1" s="1"/>
  <c r="C39" i="1"/>
  <c r="B39" i="1"/>
  <c r="D22" i="1"/>
  <c r="E22" i="1" s="1"/>
  <c r="D20" i="1"/>
  <c r="E20" i="1" s="1"/>
  <c r="D18" i="1"/>
  <c r="E18" i="1" s="1"/>
  <c r="D17" i="1"/>
  <c r="E17" i="1" s="1"/>
  <c r="D16" i="1"/>
  <c r="E16" i="1" s="1"/>
  <c r="D15" i="1"/>
  <c r="E15" i="1" s="1"/>
  <c r="C14" i="1"/>
  <c r="C13" i="1" s="1"/>
  <c r="C11" i="1" s="1"/>
  <c r="B14" i="1"/>
  <c r="D14" i="1" l="1"/>
  <c r="E14" i="1" s="1"/>
  <c r="D39" i="1"/>
  <c r="B13" i="1"/>
  <c r="D13" i="1" s="1"/>
  <c r="E13" i="1" s="1"/>
  <c r="B11" i="1" l="1"/>
  <c r="D11" i="1" l="1"/>
  <c r="E11" i="1" s="1"/>
  <c r="D30" i="1" l="1"/>
  <c r="E30" i="1" s="1"/>
  <c r="D28" i="1" l="1"/>
  <c r="E28" i="1" s="1"/>
  <c r="D27" i="1" l="1"/>
  <c r="E27" i="1" s="1"/>
  <c r="D31" i="1"/>
  <c r="E31" i="1" s="1"/>
  <c r="D32" i="1" l="1"/>
  <c r="E32" i="1" s="1"/>
  <c r="C26" i="1" l="1"/>
  <c r="D29" i="1" l="1"/>
  <c r="E29" i="1" s="1"/>
  <c r="B26" i="1"/>
  <c r="C24" i="1"/>
  <c r="C42" i="1" s="1"/>
  <c r="C34" i="1"/>
  <c r="C35" i="1" s="1"/>
  <c r="C36" i="1"/>
  <c r="C37" i="1" s="1"/>
  <c r="D26" i="1" l="1"/>
  <c r="E26" i="1" s="1"/>
  <c r="B24" i="1"/>
  <c r="B34" i="1"/>
  <c r="B36" i="1"/>
  <c r="C43" i="1"/>
  <c r="C40" i="1"/>
  <c r="C41" i="1" s="1"/>
  <c r="B37" i="1" l="1"/>
  <c r="D37" i="1" s="1"/>
  <c r="D36" i="1"/>
  <c r="E36" i="1" s="1"/>
  <c r="B35" i="1"/>
  <c r="D35" i="1" s="1"/>
  <c r="D34" i="1"/>
  <c r="E34" i="1" s="1"/>
  <c r="D24" i="1"/>
  <c r="E24" i="1" s="1"/>
  <c r="B42" i="1"/>
  <c r="B43" i="1" l="1"/>
  <c r="D43" i="1" s="1"/>
  <c r="D42" i="1"/>
  <c r="E42" i="1" s="1"/>
  <c r="B40" i="1"/>
  <c r="B41" i="1" l="1"/>
  <c r="D41" i="1" s="1"/>
  <c r="D40" i="1"/>
  <c r="E40" i="1" s="1"/>
</calcChain>
</file>

<file path=xl/sharedStrings.xml><?xml version="1.0" encoding="utf-8"?>
<sst xmlns="http://schemas.openxmlformats.org/spreadsheetml/2006/main" count="127" uniqueCount="69">
  <si>
    <t xml:space="preserve"> </t>
  </si>
  <si>
    <t>Cuadro No. 2</t>
  </si>
  <si>
    <t>BALANCE FISCAL PRELIMINAR</t>
  </si>
  <si>
    <t>OPERACIONES DEL GOBIERNO CENTRAL</t>
  </si>
  <si>
    <t>( En millones de Balboas)</t>
  </si>
  <si>
    <t>Diferencia</t>
  </si>
  <si>
    <t>Detalle</t>
  </si>
  <si>
    <t>Preliminar</t>
  </si>
  <si>
    <t>Revisado</t>
  </si>
  <si>
    <t>Absoluta</t>
  </si>
  <si>
    <t>Porcentual</t>
  </si>
  <si>
    <t>1</t>
  </si>
  <si>
    <t>2</t>
  </si>
  <si>
    <t>3= (1-2)</t>
  </si>
  <si>
    <t>4=3/2</t>
  </si>
  <si>
    <t>Ingresos Totales</t>
  </si>
  <si>
    <t>Ingresos Corrientes</t>
  </si>
  <si>
    <t>1. Tributarios</t>
  </si>
  <si>
    <t>Directos</t>
  </si>
  <si>
    <t>Indirectos</t>
  </si>
  <si>
    <t xml:space="preserve">    d/c Documentos fiscales</t>
  </si>
  <si>
    <t>2. No Tributarios</t>
  </si>
  <si>
    <t xml:space="preserve">Ingresos de Capital </t>
  </si>
  <si>
    <t>Donaciones</t>
  </si>
  <si>
    <t>Gastos Totales</t>
  </si>
  <si>
    <t>Gastos Corrientes</t>
  </si>
  <si>
    <t xml:space="preserve">Servicios Personales </t>
  </si>
  <si>
    <t xml:space="preserve">Bienes y Servicios </t>
  </si>
  <si>
    <t xml:space="preserve">Transferencias  </t>
  </si>
  <si>
    <t>Intereses de la Deuda</t>
  </si>
  <si>
    <t>Otros</t>
  </si>
  <si>
    <t xml:space="preserve">Ahorro Corriente </t>
  </si>
  <si>
    <t>% del PIB</t>
  </si>
  <si>
    <t>Ahorro Total (Ing. Totales menos Gastos Corrientes)</t>
  </si>
  <si>
    <t xml:space="preserve">Gastos de Capital </t>
  </si>
  <si>
    <t xml:space="preserve">Balance Primario  </t>
  </si>
  <si>
    <t>%  del PIB</t>
  </si>
  <si>
    <t>Fuente: CGR, Superintendencia de Bancos de Panamá, BNP, CA, Entidades Descentralizadas, MEF.</t>
  </si>
  <si>
    <r>
      <t xml:space="preserve">Balance Total </t>
    </r>
    <r>
      <rPr>
        <b/>
        <vertAlign val="superscript"/>
        <sz val="10"/>
        <rFont val="Arial"/>
        <family val="2"/>
      </rPr>
      <t>1/</t>
    </r>
  </si>
  <si>
    <t>PIB Nominal Estimado para el 2026</t>
  </si>
  <si>
    <t>Cuadro No. 1</t>
  </si>
  <si>
    <t>BALANCE FISCAL CONSOLIDADO PRELIMINAR</t>
  </si>
  <si>
    <t>SECTOR PÚBLICO NO FINANCIERO</t>
  </si>
  <si>
    <t>(En millones de Balboas)</t>
  </si>
  <si>
    <t>Ingresos Corrientes Gobierno General</t>
  </si>
  <si>
    <t>Gobierno Central</t>
  </si>
  <si>
    <t>CSS</t>
  </si>
  <si>
    <t>Agencias Consolidadas</t>
  </si>
  <si>
    <t xml:space="preserve">Balance Operacional de las Empresas Públicas </t>
  </si>
  <si>
    <t>Agencias no Consolidadas y Otros</t>
  </si>
  <si>
    <r>
      <t>Concesión Neta de Préstamos</t>
    </r>
    <r>
      <rPr>
        <vertAlign val="superscript"/>
        <sz val="10"/>
        <rFont val="Arial"/>
        <family val="2"/>
      </rPr>
      <t xml:space="preserve"> 1/</t>
    </r>
  </si>
  <si>
    <t xml:space="preserve">Gastos Corrientes </t>
  </si>
  <si>
    <t>Gastos Corrientes (excluye pago de intereses)</t>
  </si>
  <si>
    <r>
      <t>Gobierno Central</t>
    </r>
    <r>
      <rPr>
        <vertAlign val="superscript"/>
        <sz val="10"/>
        <rFont val="Arial"/>
        <family val="2"/>
      </rPr>
      <t xml:space="preserve">    </t>
    </r>
  </si>
  <si>
    <t xml:space="preserve"> Intereses</t>
  </si>
  <si>
    <t>Intereses Externos</t>
  </si>
  <si>
    <t>Intereses Internos</t>
  </si>
  <si>
    <t>Gastos de Capital</t>
  </si>
  <si>
    <t>%   del PIB</t>
  </si>
  <si>
    <t xml:space="preserve">Ahorro Corriente del Gobierno General  </t>
  </si>
  <si>
    <t xml:space="preserve">Ahorro Corriente del SPNF </t>
  </si>
  <si>
    <r>
      <t xml:space="preserve">Ahorro Total </t>
    </r>
    <r>
      <rPr>
        <b/>
        <sz val="8"/>
        <rFont val="Arial"/>
        <family val="2"/>
      </rPr>
      <t>(Ingresos Totales menos Gastos Corrientes)</t>
    </r>
  </si>
  <si>
    <r>
      <t>Balance Total</t>
    </r>
    <r>
      <rPr>
        <b/>
        <vertAlign val="superscript"/>
        <sz val="10"/>
        <rFont val="Arial"/>
        <family val="2"/>
      </rPr>
      <t xml:space="preserve"> 2/</t>
    </r>
  </si>
  <si>
    <t>PIB Nominal Estimado para el 2025 y 2026</t>
  </si>
  <si>
    <t>Fuente: CGR, Superintendencia de Bancos, BNP, CA, Entidades Descentralizadas, MEF.</t>
  </si>
  <si>
    <t>1/ Incluye concesión de préstamos de instituciones como IFARHU, BHN y BDA .</t>
  </si>
  <si>
    <t>2/ Conciliado por registros financieros.</t>
  </si>
  <si>
    <t>Julio</t>
  </si>
  <si>
    <r>
      <rPr>
        <vertAlign val="superscript"/>
        <sz val="9"/>
        <color theme="1"/>
        <rFont val="Arial"/>
        <family val="2"/>
      </rPr>
      <t xml:space="preserve">1/ </t>
    </r>
    <r>
      <rPr>
        <sz val="9"/>
        <color theme="1"/>
        <rFont val="Arial"/>
        <family val="2"/>
      </rPr>
      <t>Conciliado por registros financieros.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</si>
</sst>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[$€-2]* #,##0.0_);_([$€-2]* \(#,##0.0\);_([$€-2]* &quot;-&quot;??_)"/>
    <numFmt numFmtId="165" formatCode="mmmm"/>
    <numFmt numFmtId="166" formatCode="#,##0.0"/>
    <numFmt numFmtId="167" formatCode="0.0%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ourier"/>
      <family val="3"/>
    </font>
    <font>
      <b/>
      <sz val="12"/>
      <color indexed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i/>
      <sz val="10"/>
      <color indexed="12"/>
      <name val="Arial"/>
      <family val="2"/>
    </font>
    <font>
      <b/>
      <u val="double"/>
      <sz val="10"/>
      <name val="Arial"/>
      <family val="2"/>
    </font>
    <font>
      <b/>
      <i/>
      <sz val="9"/>
      <name val="Arial"/>
      <family val="2"/>
    </font>
    <font>
      <b/>
      <vertAlign val="superscript"/>
      <sz val="10"/>
      <name val="Arial"/>
      <family val="2"/>
    </font>
    <font>
      <sz val="9"/>
      <color theme="1"/>
      <name val="Arial"/>
      <family val="2"/>
    </font>
    <font>
      <vertAlign val="superscript"/>
      <sz val="10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vertAlign val="superscript"/>
      <sz val="9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164" fontId="1" fillId="0" borderId="0"/>
    <xf numFmtId="164" fontId="2" fillId="0" borderId="0"/>
    <xf numFmtId="164" fontId="2" fillId="0" borderId="0"/>
    <xf numFmtId="0" fontId="1" fillId="0" borderId="0"/>
    <xf numFmtId="0" fontId="2" fillId="0" borderId="0"/>
    <xf numFmtId="9" fontId="6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90">
    <xf numFmtId="0" fontId="0" fillId="0" borderId="0" xfId="0"/>
    <xf numFmtId="164" fontId="3" fillId="2" borderId="0" xfId="3" applyFont="1" applyFill="1" applyAlignment="1">
      <alignment vertical="center"/>
    </xf>
    <xf numFmtId="164" fontId="6" fillId="2" borderId="0" xfId="3" applyFont="1" applyFill="1" applyAlignment="1">
      <alignment horizontal="center" vertical="center"/>
    </xf>
    <xf numFmtId="22" fontId="6" fillId="2" borderId="1" xfId="3" applyNumberFormat="1" applyFont="1" applyFill="1" applyBorder="1" applyAlignment="1">
      <alignment horizontal="center" vertical="center"/>
    </xf>
    <xf numFmtId="165" fontId="7" fillId="2" borderId="1" xfId="3" applyNumberFormat="1" applyFont="1" applyFill="1" applyBorder="1" applyAlignment="1">
      <alignment horizontal="center" vertical="center"/>
    </xf>
    <xf numFmtId="0" fontId="7" fillId="2" borderId="0" xfId="3" applyNumberFormat="1" applyFont="1" applyFill="1" applyAlignment="1">
      <alignment horizontal="center" vertical="center"/>
    </xf>
    <xf numFmtId="49" fontId="7" fillId="2" borderId="0" xfId="3" applyNumberFormat="1" applyFont="1" applyFill="1" applyAlignment="1">
      <alignment horizontal="center" vertical="center"/>
    </xf>
    <xf numFmtId="164" fontId="7" fillId="2" borderId="0" xfId="3" applyFont="1" applyFill="1" applyAlignment="1">
      <alignment horizontal="center"/>
    </xf>
    <xf numFmtId="164" fontId="6" fillId="2" borderId="2" xfId="3" applyFont="1" applyFill="1" applyBorder="1" applyAlignment="1">
      <alignment horizontal="center" vertical="center"/>
    </xf>
    <xf numFmtId="49" fontId="7" fillId="2" borderId="2" xfId="3" applyNumberFormat="1" applyFont="1" applyFill="1" applyBorder="1" applyAlignment="1">
      <alignment horizontal="center" vertical="center"/>
    </xf>
    <xf numFmtId="49" fontId="7" fillId="2" borderId="2" xfId="3" applyNumberFormat="1" applyFont="1" applyFill="1" applyBorder="1" applyAlignment="1">
      <alignment horizontal="center"/>
    </xf>
    <xf numFmtId="164" fontId="6" fillId="2" borderId="0" xfId="3" applyFont="1" applyFill="1" applyAlignment="1">
      <alignment vertical="center"/>
    </xf>
    <xf numFmtId="49" fontId="5" fillId="2" borderId="0" xfId="3" applyNumberFormat="1" applyFont="1" applyFill="1" applyAlignment="1">
      <alignment horizontal="center" vertical="center"/>
    </xf>
    <xf numFmtId="164" fontId="5" fillId="2" borderId="0" xfId="3" applyFont="1" applyFill="1" applyAlignment="1">
      <alignment vertical="center"/>
    </xf>
    <xf numFmtId="166" fontId="5" fillId="2" borderId="0" xfId="3" applyNumberFormat="1" applyFont="1" applyFill="1" applyAlignment="1">
      <alignment horizontal="right" vertical="center"/>
    </xf>
    <xf numFmtId="167" fontId="5" fillId="2" borderId="0" xfId="3" applyNumberFormat="1" applyFont="1" applyFill="1" applyAlignment="1">
      <alignment horizontal="right" vertical="center"/>
    </xf>
    <xf numFmtId="166" fontId="6" fillId="2" borderId="0" xfId="3" applyNumberFormat="1" applyFont="1" applyFill="1" applyAlignment="1">
      <alignment horizontal="right" vertical="center"/>
    </xf>
    <xf numFmtId="167" fontId="6" fillId="2" borderId="0" xfId="3" applyNumberFormat="1" applyFont="1" applyFill="1" applyAlignment="1">
      <alignment horizontal="right" vertical="center"/>
    </xf>
    <xf numFmtId="164" fontId="5" fillId="2" borderId="0" xfId="3" applyFont="1" applyFill="1" applyAlignment="1">
      <alignment horizontal="left" vertical="center" indent="1"/>
    </xf>
    <xf numFmtId="164" fontId="6" fillId="2" borderId="0" xfId="3" applyFont="1" applyFill="1" applyAlignment="1">
      <alignment horizontal="left" vertical="center" indent="2"/>
    </xf>
    <xf numFmtId="164" fontId="6" fillId="2" borderId="0" xfId="3" applyFont="1" applyFill="1" applyAlignment="1">
      <alignment horizontal="left" vertical="center" indent="4"/>
    </xf>
    <xf numFmtId="164" fontId="6" fillId="2" borderId="0" xfId="3" applyFont="1" applyFill="1" applyAlignment="1">
      <alignment horizontal="left" vertical="center"/>
    </xf>
    <xf numFmtId="164" fontId="6" fillId="2" borderId="0" xfId="3" applyFont="1" applyFill="1" applyAlignment="1">
      <alignment horizontal="left" vertical="center" indent="1"/>
    </xf>
    <xf numFmtId="164" fontId="5" fillId="3" borderId="0" xfId="3" applyFont="1" applyFill="1" applyAlignment="1">
      <alignment horizontal="left" vertical="center"/>
    </xf>
    <xf numFmtId="166" fontId="5" fillId="3" borderId="0" xfId="3" applyNumberFormat="1" applyFont="1" applyFill="1" applyAlignment="1">
      <alignment horizontal="right" vertical="center"/>
    </xf>
    <xf numFmtId="167" fontId="5" fillId="3" borderId="0" xfId="3" applyNumberFormat="1" applyFont="1" applyFill="1" applyAlignment="1">
      <alignment horizontal="right" vertical="center"/>
    </xf>
    <xf numFmtId="164" fontId="8" fillId="2" borderId="0" xfId="3" applyFont="1" applyFill="1" applyAlignment="1">
      <alignment horizontal="left" vertical="center" indent="1"/>
    </xf>
    <xf numFmtId="10" fontId="9" fillId="2" borderId="0" xfId="1" applyNumberFormat="1" applyFont="1" applyFill="1" applyBorder="1" applyAlignment="1">
      <alignment horizontal="right" vertical="center"/>
    </xf>
    <xf numFmtId="164" fontId="5" fillId="3" borderId="0" xfId="3" applyFont="1" applyFill="1" applyAlignment="1">
      <alignment vertical="center"/>
    </xf>
    <xf numFmtId="167" fontId="10" fillId="2" borderId="0" xfId="3" applyNumberFormat="1" applyFont="1" applyFill="1" applyAlignment="1">
      <alignment horizontal="right" vertical="center"/>
    </xf>
    <xf numFmtId="164" fontId="5" fillId="2" borderId="0" xfId="3" applyFont="1" applyFill="1" applyAlignment="1">
      <alignment horizontal="left" vertical="center"/>
    </xf>
    <xf numFmtId="166" fontId="5" fillId="2" borderId="0" xfId="4" applyNumberFormat="1" applyFont="1" applyFill="1" applyAlignment="1">
      <alignment horizontal="right" vertical="center"/>
    </xf>
    <xf numFmtId="10" fontId="9" fillId="4" borderId="0" xfId="1" applyNumberFormat="1" applyFont="1" applyFill="1" applyBorder="1" applyAlignment="1">
      <alignment horizontal="right" vertical="center"/>
    </xf>
    <xf numFmtId="164" fontId="5" fillId="5" borderId="0" xfId="3" applyFont="1" applyFill="1" applyAlignment="1">
      <alignment vertical="center"/>
    </xf>
    <xf numFmtId="166" fontId="11" fillId="5" borderId="0" xfId="3" applyNumberFormat="1" applyFont="1" applyFill="1" applyAlignment="1">
      <alignment horizontal="right" vertical="center"/>
    </xf>
    <xf numFmtId="167" fontId="11" fillId="5" borderId="0" xfId="3" applyNumberFormat="1" applyFont="1" applyFill="1" applyAlignment="1">
      <alignment horizontal="right" vertical="center"/>
    </xf>
    <xf numFmtId="164" fontId="12" fillId="2" borderId="0" xfId="3" applyFont="1" applyFill="1" applyAlignment="1">
      <alignment vertical="center"/>
    </xf>
    <xf numFmtId="3" fontId="12" fillId="2" borderId="0" xfId="3" applyNumberFormat="1" applyFont="1" applyFill="1" applyAlignment="1">
      <alignment horizontal="right" vertical="center"/>
    </xf>
    <xf numFmtId="164" fontId="12" fillId="2" borderId="2" xfId="3" applyFont="1" applyFill="1" applyBorder="1" applyAlignment="1">
      <alignment horizontal="left" vertical="center" indent="1"/>
    </xf>
    <xf numFmtId="10" fontId="7" fillId="2" borderId="2" xfId="1" applyNumberFormat="1" applyFont="1" applyFill="1" applyBorder="1" applyAlignment="1">
      <alignment horizontal="right" vertical="center"/>
    </xf>
    <xf numFmtId="10" fontId="7" fillId="4" borderId="2" xfId="1" applyNumberFormat="1" applyFont="1" applyFill="1" applyBorder="1" applyAlignment="1">
      <alignment horizontal="right" vertical="center"/>
    </xf>
    <xf numFmtId="167" fontId="6" fillId="2" borderId="2" xfId="3" applyNumberFormat="1" applyFont="1" applyFill="1" applyBorder="1" applyAlignment="1">
      <alignment horizontal="right" vertical="center"/>
    </xf>
    <xf numFmtId="0" fontId="14" fillId="0" borderId="0" xfId="0" applyFont="1"/>
    <xf numFmtId="22" fontId="6" fillId="4" borderId="1" xfId="3" applyNumberFormat="1" applyFont="1" applyFill="1" applyBorder="1"/>
    <xf numFmtId="164" fontId="6" fillId="4" borderId="2" xfId="3" applyFont="1" applyFill="1" applyBorder="1"/>
    <xf numFmtId="2" fontId="7" fillId="2" borderId="2" xfId="3" applyNumberFormat="1" applyFont="1" applyFill="1" applyBorder="1" applyAlignment="1">
      <alignment horizontal="center" vertical="center"/>
    </xf>
    <xf numFmtId="164" fontId="6" fillId="4" borderId="0" xfId="3" applyFont="1" applyFill="1"/>
    <xf numFmtId="166" fontId="6" fillId="4" borderId="0" xfId="3" applyNumberFormat="1" applyFont="1" applyFill="1" applyAlignment="1">
      <alignment horizontal="center"/>
    </xf>
    <xf numFmtId="167" fontId="6" fillId="4" borderId="0" xfId="3" applyNumberFormat="1" applyFont="1" applyFill="1" applyAlignment="1">
      <alignment horizontal="center"/>
    </xf>
    <xf numFmtId="164" fontId="5" fillId="4" borderId="0" xfId="3" applyFont="1" applyFill="1" applyAlignment="1">
      <alignment vertical="center"/>
    </xf>
    <xf numFmtId="166" fontId="5" fillId="4" borderId="0" xfId="3" applyNumberFormat="1" applyFont="1" applyFill="1" applyAlignment="1">
      <alignment horizontal="right" vertical="center"/>
    </xf>
    <xf numFmtId="167" fontId="5" fillId="4" borderId="0" xfId="3" applyNumberFormat="1" applyFont="1" applyFill="1" applyAlignment="1">
      <alignment horizontal="right" vertical="center"/>
    </xf>
    <xf numFmtId="164" fontId="5" fillId="4" borderId="0" xfId="3" applyFont="1" applyFill="1"/>
    <xf numFmtId="166" fontId="6" fillId="4" borderId="0" xfId="3" applyNumberFormat="1" applyFont="1" applyFill="1" applyAlignment="1">
      <alignment horizontal="right" vertical="center"/>
    </xf>
    <xf numFmtId="167" fontId="6" fillId="4" borderId="0" xfId="3" applyNumberFormat="1" applyFont="1" applyFill="1" applyAlignment="1">
      <alignment horizontal="right" vertical="center"/>
    </xf>
    <xf numFmtId="164" fontId="6" fillId="4" borderId="0" xfId="3" applyFont="1" applyFill="1" applyAlignment="1">
      <alignment horizontal="left" vertical="center" indent="1"/>
    </xf>
    <xf numFmtId="164" fontId="6" fillId="4" borderId="0" xfId="3" applyFont="1" applyFill="1" applyAlignment="1">
      <alignment horizontal="left" vertical="center" indent="2"/>
    </xf>
    <xf numFmtId="164" fontId="6" fillId="4" borderId="0" xfId="3" applyFont="1" applyFill="1" applyAlignment="1">
      <alignment horizontal="left" indent="1"/>
    </xf>
    <xf numFmtId="167" fontId="6" fillId="4" borderId="0" xfId="3" applyNumberFormat="1" applyFont="1" applyFill="1" applyAlignment="1">
      <alignment horizontal="right" vertical="center" wrapText="1"/>
    </xf>
    <xf numFmtId="164" fontId="6" fillId="4" borderId="0" xfId="3" applyFont="1" applyFill="1" applyAlignment="1">
      <alignment horizontal="left" indent="2"/>
    </xf>
    <xf numFmtId="166" fontId="6" fillId="4" borderId="0" xfId="3" applyNumberFormat="1" applyFont="1" applyFill="1" applyAlignment="1">
      <alignment horizontal="right"/>
    </xf>
    <xf numFmtId="167" fontId="6" fillId="4" borderId="0" xfId="3" applyNumberFormat="1" applyFont="1" applyFill="1" applyAlignment="1">
      <alignment horizontal="right"/>
    </xf>
    <xf numFmtId="164" fontId="5" fillId="4" borderId="0" xfId="3" applyFont="1" applyFill="1" applyAlignment="1">
      <alignment horizontal="left" vertical="center" indent="1"/>
    </xf>
    <xf numFmtId="164" fontId="6" fillId="4" borderId="0" xfId="3" applyFont="1" applyFill="1" applyAlignment="1">
      <alignment horizontal="left" vertical="center" indent="3"/>
    </xf>
    <xf numFmtId="164" fontId="6" fillId="4" borderId="0" xfId="3" applyFont="1" applyFill="1" applyAlignment="1">
      <alignment horizontal="left" indent="3"/>
    </xf>
    <xf numFmtId="166" fontId="6" fillId="2" borderId="0" xfId="3" applyNumberFormat="1" applyFont="1" applyFill="1" applyAlignment="1">
      <alignment horizontal="right"/>
    </xf>
    <xf numFmtId="164" fontId="8" fillId="4" borderId="0" xfId="3" applyFont="1" applyFill="1" applyAlignment="1">
      <alignment horizontal="left" vertical="center" indent="1"/>
    </xf>
    <xf numFmtId="167" fontId="5" fillId="4" borderId="0" xfId="3" applyNumberFormat="1" applyFont="1" applyFill="1" applyAlignment="1">
      <alignment horizontal="right"/>
    </xf>
    <xf numFmtId="164" fontId="5" fillId="6" borderId="0" xfId="3" applyFont="1" applyFill="1" applyAlignment="1">
      <alignment horizontal="left" vertical="center"/>
    </xf>
    <xf numFmtId="166" fontId="5" fillId="6" borderId="0" xfId="3" applyNumberFormat="1" applyFont="1" applyFill="1" applyAlignment="1">
      <alignment horizontal="right" vertical="center"/>
    </xf>
    <xf numFmtId="167" fontId="5" fillId="6" borderId="0" xfId="3" applyNumberFormat="1" applyFont="1" applyFill="1" applyAlignment="1">
      <alignment horizontal="right" vertical="center"/>
    </xf>
    <xf numFmtId="167" fontId="9" fillId="4" borderId="0" xfId="1" applyNumberFormat="1" applyFont="1" applyFill="1" applyBorder="1" applyAlignment="1">
      <alignment horizontal="right"/>
    </xf>
    <xf numFmtId="164" fontId="5" fillId="6" borderId="0" xfId="3" applyFont="1" applyFill="1" applyAlignment="1">
      <alignment vertical="center"/>
    </xf>
    <xf numFmtId="164" fontId="12" fillId="4" borderId="2" xfId="3" applyFont="1" applyFill="1" applyBorder="1" applyAlignment="1">
      <alignment horizontal="left" vertical="center" indent="1"/>
    </xf>
    <xf numFmtId="10" fontId="6" fillId="4" borderId="2" xfId="3" applyNumberFormat="1" applyFont="1" applyFill="1" applyBorder="1" applyAlignment="1">
      <alignment horizontal="right"/>
    </xf>
    <xf numFmtId="10" fontId="9" fillId="4" borderId="0" xfId="1" applyNumberFormat="1" applyFont="1" applyFill="1" applyBorder="1" applyAlignment="1">
      <alignment horizontal="right"/>
    </xf>
    <xf numFmtId="10" fontId="6" fillId="4" borderId="0" xfId="3" applyNumberFormat="1" applyFont="1" applyFill="1" applyAlignment="1">
      <alignment horizontal="right"/>
    </xf>
    <xf numFmtId="164" fontId="7" fillId="2" borderId="1" xfId="3" applyFont="1" applyFill="1" applyBorder="1" applyAlignment="1">
      <alignment horizontal="center" vertical="center"/>
    </xf>
    <xf numFmtId="164" fontId="7" fillId="2" borderId="0" xfId="3" applyFont="1" applyFill="1" applyAlignment="1">
      <alignment horizontal="center" vertical="center"/>
    </xf>
    <xf numFmtId="164" fontId="5" fillId="2" borderId="0" xfId="3" applyFont="1" applyFill="1" applyAlignment="1">
      <alignment horizontal="center" vertical="center"/>
    </xf>
    <xf numFmtId="164" fontId="6" fillId="2" borderId="0" xfId="3" applyFont="1" applyFill="1" applyAlignment="1">
      <alignment horizontal="center" vertical="center"/>
    </xf>
    <xf numFmtId="164" fontId="1" fillId="2" borderId="0" xfId="2" applyFill="1" applyAlignment="1">
      <alignment horizontal="center"/>
    </xf>
    <xf numFmtId="164" fontId="4" fillId="2" borderId="0" xfId="3" applyFont="1" applyFill="1" applyAlignment="1">
      <alignment horizontal="center" vertical="center"/>
    </xf>
    <xf numFmtId="164" fontId="5" fillId="2" borderId="0" xfId="3" applyFont="1" applyFill="1" applyAlignment="1">
      <alignment horizontal="right" vertical="center"/>
    </xf>
    <xf numFmtId="164" fontId="4" fillId="4" borderId="0" xfId="3" applyFont="1" applyFill="1" applyAlignment="1" applyProtection="1">
      <alignment horizontal="center" vertical="center"/>
      <protection locked="0"/>
    </xf>
    <xf numFmtId="164" fontId="4" fillId="4" borderId="0" xfId="3" applyFont="1" applyFill="1" applyAlignment="1">
      <alignment horizontal="center" vertical="center"/>
    </xf>
    <xf numFmtId="164" fontId="6" fillId="4" borderId="0" xfId="3" applyFont="1" applyFill="1" applyAlignment="1">
      <alignment horizontal="center" vertical="center"/>
    </xf>
    <xf numFmtId="164" fontId="9" fillId="2" borderId="0" xfId="3" applyFont="1" applyFill="1" applyAlignment="1">
      <alignment vertical="center"/>
    </xf>
    <xf numFmtId="0" fontId="17" fillId="2" borderId="0" xfId="5" applyFont="1" applyFill="1" applyAlignment="1">
      <alignment horizontal="left" vertical="center" indent="1"/>
    </xf>
    <xf numFmtId="164" fontId="5" fillId="4" borderId="0" xfId="3" applyFont="1" applyFill="1" applyAlignment="1">
      <alignment horizontal="center" vertical="center"/>
    </xf>
  </cellXfs>
  <cellStyles count="9">
    <cellStyle name="ANCLAS,REZONES Y SUS PARTES,DE FUNDICION,DE HIERRO O DE ACERO 10" xfId="8" xr:uid="{24718FCE-92BC-4D61-8421-249479D2FDBC}"/>
    <cellStyle name="Normal" xfId="0" builtinId="0"/>
    <cellStyle name="Normal 13 3" xfId="6" xr:uid="{C8934FFC-D1F2-4CE5-8366-E177CF781F85}"/>
    <cellStyle name="Normal 14_Balance Fiscal Hoja de Trabajo original 2" xfId="3" xr:uid="{00000000-0005-0000-0000-000001000000}"/>
    <cellStyle name="Normal 14_Balance Fiscal Hoja de Trabajo original 2 3" xfId="4" xr:uid="{00000000-0005-0000-0000-000002000000}"/>
    <cellStyle name="Normal 2 2" xfId="5" xr:uid="{00000000-0005-0000-0000-000003000000}"/>
    <cellStyle name="Normal 3" xfId="2" xr:uid="{00000000-0005-0000-0000-000004000000}"/>
    <cellStyle name="Porcentaje" xfId="1" builtinId="5"/>
    <cellStyle name="Porcentaje 2" xfId="7" xr:uid="{0423B9CA-4BEA-40B7-AA1B-68260BD5CE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57461-87B3-49CD-8AED-8C92FE1E54B0}">
  <sheetPr>
    <pageSetUpPr fitToPage="1"/>
  </sheetPr>
  <dimension ref="A1:E53"/>
  <sheetViews>
    <sheetView topLeftCell="A24" zoomScale="85" zoomScaleNormal="85" workbookViewId="0">
      <selection sqref="A1:E53"/>
    </sheetView>
  </sheetViews>
  <sheetFormatPr baseColWidth="10" defaultRowHeight="15" x14ac:dyDescent="0.25"/>
  <cols>
    <col min="1" max="1" width="49.42578125" bestFit="1" customWidth="1"/>
    <col min="5" max="5" width="13.7109375" customWidth="1"/>
  </cols>
  <sheetData>
    <row r="1" spans="1:5" ht="15.75" x14ac:dyDescent="0.25">
      <c r="A1" s="1" t="s">
        <v>0</v>
      </c>
      <c r="B1" s="82"/>
      <c r="C1" s="82"/>
      <c r="D1" s="83" t="s">
        <v>40</v>
      </c>
      <c r="E1" s="83"/>
    </row>
    <row r="2" spans="1:5" x14ac:dyDescent="0.25">
      <c r="A2" s="84" t="s">
        <v>41</v>
      </c>
      <c r="B2" s="84"/>
      <c r="C2" s="84"/>
      <c r="D2" s="84"/>
      <c r="E2" s="84"/>
    </row>
    <row r="3" spans="1:5" x14ac:dyDescent="0.25">
      <c r="A3" s="85" t="s">
        <v>42</v>
      </c>
      <c r="B3" s="85"/>
      <c r="C3" s="85"/>
      <c r="D3" s="85"/>
      <c r="E3" s="85"/>
    </row>
    <row r="4" spans="1:5" x14ac:dyDescent="0.25">
      <c r="A4" s="86" t="s">
        <v>43</v>
      </c>
      <c r="B4" s="86"/>
      <c r="C4" s="86"/>
      <c r="D4" s="86"/>
      <c r="E4" s="86"/>
    </row>
    <row r="5" spans="1:5" x14ac:dyDescent="0.25">
      <c r="A5" s="43" t="s">
        <v>0</v>
      </c>
      <c r="B5" s="4" t="s">
        <v>67</v>
      </c>
      <c r="C5" s="4" t="s">
        <v>67</v>
      </c>
      <c r="D5" s="77" t="s">
        <v>5</v>
      </c>
      <c r="E5" s="77"/>
    </row>
    <row r="6" spans="1:5" x14ac:dyDescent="0.25">
      <c r="A6" s="89" t="s">
        <v>6</v>
      </c>
      <c r="B6" s="5">
        <v>2026</v>
      </c>
      <c r="C6" s="5">
        <v>2025</v>
      </c>
      <c r="D6" s="78"/>
      <c r="E6" s="78"/>
    </row>
    <row r="7" spans="1:5" x14ac:dyDescent="0.25">
      <c r="A7" s="89"/>
      <c r="B7" s="6" t="s">
        <v>7</v>
      </c>
      <c r="C7" s="6" t="s">
        <v>8</v>
      </c>
      <c r="D7" s="7" t="s">
        <v>9</v>
      </c>
      <c r="E7" s="7" t="s">
        <v>10</v>
      </c>
    </row>
    <row r="8" spans="1:5" x14ac:dyDescent="0.25">
      <c r="A8" s="44"/>
      <c r="B8" s="45" t="s">
        <v>11</v>
      </c>
      <c r="C8" s="45" t="s">
        <v>12</v>
      </c>
      <c r="D8" s="10" t="s">
        <v>13</v>
      </c>
      <c r="E8" s="10" t="s">
        <v>14</v>
      </c>
    </row>
    <row r="9" spans="1:5" x14ac:dyDescent="0.25">
      <c r="A9" s="46"/>
      <c r="B9" s="47"/>
      <c r="C9" s="47"/>
      <c r="D9" s="47"/>
      <c r="E9" s="48"/>
    </row>
    <row r="10" spans="1:5" x14ac:dyDescent="0.25">
      <c r="A10" s="49" t="s">
        <v>15</v>
      </c>
      <c r="B10" s="50">
        <f>B12+B17+B19+B21+B23+B25</f>
        <v>8376.0896997600012</v>
      </c>
      <c r="C10" s="50">
        <f>C12+C17+C19+C21+C23+C25</f>
        <v>7757.7087359400011</v>
      </c>
      <c r="D10" s="50">
        <f>B10-C10</f>
        <v>618.38096382000003</v>
      </c>
      <c r="E10" s="51">
        <f>IFERROR(+D10/C10,"...")</f>
        <v>7.9711804718209864E-2</v>
      </c>
    </row>
    <row r="11" spans="1:5" x14ac:dyDescent="0.25">
      <c r="A11" s="52"/>
      <c r="B11" s="53"/>
      <c r="C11" s="53"/>
      <c r="D11" s="53" t="s">
        <v>0</v>
      </c>
      <c r="E11" s="54" t="s">
        <v>0</v>
      </c>
    </row>
    <row r="12" spans="1:5" x14ac:dyDescent="0.25">
      <c r="A12" s="55" t="s">
        <v>44</v>
      </c>
      <c r="B12" s="53">
        <f>B13+B14+B15</f>
        <v>7920.1631972599998</v>
      </c>
      <c r="C12" s="53">
        <f>C13+C14+C15</f>
        <v>7461.3789875500006</v>
      </c>
      <c r="D12" s="53">
        <f>B12-C12</f>
        <v>458.78420970999923</v>
      </c>
      <c r="E12" s="54">
        <f t="shared" ref="E12:E15" si="0">IFERROR(+D12/C12,"...")</f>
        <v>6.1487857737225655E-2</v>
      </c>
    </row>
    <row r="13" spans="1:5" x14ac:dyDescent="0.25">
      <c r="A13" s="56" t="s">
        <v>45</v>
      </c>
      <c r="B13" s="16">
        <v>4728.6283541599996</v>
      </c>
      <c r="C13" s="16">
        <v>4653.38740297</v>
      </c>
      <c r="D13" s="53">
        <f>B13-C13</f>
        <v>75.240951189999578</v>
      </c>
      <c r="E13" s="54">
        <f t="shared" si="0"/>
        <v>1.6169070974399732E-2</v>
      </c>
    </row>
    <row r="14" spans="1:5" x14ac:dyDescent="0.25">
      <c r="A14" s="56" t="s">
        <v>46</v>
      </c>
      <c r="B14" s="16">
        <v>3060.1327387700003</v>
      </c>
      <c r="C14" s="16">
        <v>2680.8</v>
      </c>
      <c r="D14" s="53">
        <f>B14-C14</f>
        <v>379.33273877000011</v>
      </c>
      <c r="E14" s="54">
        <f t="shared" si="0"/>
        <v>0.14149982795061178</v>
      </c>
    </row>
    <row r="15" spans="1:5" x14ac:dyDescent="0.25">
      <c r="A15" s="56" t="s">
        <v>47</v>
      </c>
      <c r="B15" s="16">
        <v>131.40210432999999</v>
      </c>
      <c r="C15" s="16">
        <v>127.19158458</v>
      </c>
      <c r="D15" s="53">
        <f>B15-C15</f>
        <v>4.2105197499999889</v>
      </c>
      <c r="E15" s="54">
        <f t="shared" si="0"/>
        <v>3.3103760472075007E-2</v>
      </c>
    </row>
    <row r="16" spans="1:5" x14ac:dyDescent="0.25">
      <c r="A16" s="56"/>
      <c r="B16" s="16"/>
      <c r="C16" s="16"/>
      <c r="D16" s="53"/>
      <c r="E16" s="54"/>
    </row>
    <row r="17" spans="1:5" x14ac:dyDescent="0.25">
      <c r="A17" s="56" t="s">
        <v>48</v>
      </c>
      <c r="B17" s="16">
        <v>56.497957680000013</v>
      </c>
      <c r="C17" s="16">
        <v>86.99288490999993</v>
      </c>
      <c r="D17" s="53">
        <f>B17-C17</f>
        <v>-30.494927229999917</v>
      </c>
      <c r="E17" s="54">
        <f>IFERROR(+D17/C17,"...")</f>
        <v>-0.35054507344536279</v>
      </c>
    </row>
    <row r="18" spans="1:5" x14ac:dyDescent="0.25">
      <c r="A18" s="46"/>
      <c r="B18" s="16"/>
      <c r="C18" s="16"/>
      <c r="D18" s="53" t="s">
        <v>0</v>
      </c>
      <c r="E18" s="54" t="s">
        <v>0</v>
      </c>
    </row>
    <row r="19" spans="1:5" x14ac:dyDescent="0.25">
      <c r="A19" s="55" t="s">
        <v>49</v>
      </c>
      <c r="B19" s="16">
        <v>197.48408945000011</v>
      </c>
      <c r="C19" s="16">
        <v>200.40001799000015</v>
      </c>
      <c r="D19" s="53">
        <f>B19-C19</f>
        <v>-2.9159285400000385</v>
      </c>
      <c r="E19" s="54">
        <f>IFERROR(+D19/C19,"...")</f>
        <v>-1.4550540310557965E-2</v>
      </c>
    </row>
    <row r="20" spans="1:5" x14ac:dyDescent="0.25">
      <c r="A20" s="57"/>
      <c r="B20" s="16"/>
      <c r="C20" s="16"/>
      <c r="D20" s="53" t="s">
        <v>0</v>
      </c>
      <c r="E20" s="54"/>
    </row>
    <row r="21" spans="1:5" x14ac:dyDescent="0.25">
      <c r="A21" s="55" t="s">
        <v>22</v>
      </c>
      <c r="B21" s="16">
        <v>198.20494868000003</v>
      </c>
      <c r="C21" s="16">
        <v>6.6115710200000004</v>
      </c>
      <c r="D21" s="53">
        <f>B21-C21</f>
        <v>191.59337766000002</v>
      </c>
      <c r="E21" s="58">
        <f>IFERROR(+D21/C21,"...")</f>
        <v>28.978494987111247</v>
      </c>
    </row>
    <row r="22" spans="1:5" x14ac:dyDescent="0.25">
      <c r="A22" s="57"/>
      <c r="B22" s="16"/>
      <c r="C22" s="16"/>
      <c r="D22" s="53"/>
      <c r="E22" s="54"/>
    </row>
    <row r="23" spans="1:5" x14ac:dyDescent="0.25">
      <c r="A23" s="55" t="s">
        <v>50</v>
      </c>
      <c r="B23" s="16">
        <v>3.7395066899999989</v>
      </c>
      <c r="C23" s="16">
        <v>2.3252744700000001</v>
      </c>
      <c r="D23" s="53">
        <f>B23-C23</f>
        <v>1.4142322199999988</v>
      </c>
      <c r="E23" s="54">
        <f>IFERROR(+D23/C23,"...")</f>
        <v>0.60820012357508868</v>
      </c>
    </row>
    <row r="24" spans="1:5" x14ac:dyDescent="0.25">
      <c r="A24" s="46"/>
      <c r="B24" s="53"/>
      <c r="C24" s="53"/>
      <c r="D24" s="53" t="s">
        <v>0</v>
      </c>
      <c r="E24" s="54"/>
    </row>
    <row r="25" spans="1:5" x14ac:dyDescent="0.25">
      <c r="A25" s="55" t="s">
        <v>23</v>
      </c>
      <c r="B25" s="16">
        <v>0</v>
      </c>
      <c r="C25" s="16">
        <v>0</v>
      </c>
      <c r="D25" s="16">
        <f>B25-C25</f>
        <v>0</v>
      </c>
      <c r="E25" s="54" t="str">
        <f>IFERROR(+D25/B25,"...")</f>
        <v>...</v>
      </c>
    </row>
    <row r="26" spans="1:5" x14ac:dyDescent="0.25">
      <c r="A26" s="59"/>
      <c r="B26" s="60"/>
      <c r="C26" s="60"/>
      <c r="D26" s="60" t="s">
        <v>0</v>
      </c>
      <c r="E26" s="61" t="s">
        <v>0</v>
      </c>
    </row>
    <row r="27" spans="1:5" x14ac:dyDescent="0.25">
      <c r="A27" s="49" t="s">
        <v>24</v>
      </c>
      <c r="B27" s="50">
        <f>B29+B34+B38</f>
        <v>11018.343861603669</v>
      </c>
      <c r="C27" s="50">
        <f>C29+C34+C38</f>
        <v>10713.110667223184</v>
      </c>
      <c r="D27" s="50">
        <f t="shared" ref="D27:D32" si="1">B27-C27</f>
        <v>305.23319438048566</v>
      </c>
      <c r="E27" s="51">
        <f t="shared" ref="E27:E32" si="2">IFERROR(+D27/C27,"...")</f>
        <v>2.8491556174655059E-2</v>
      </c>
    </row>
    <row r="28" spans="1:5" x14ac:dyDescent="0.25">
      <c r="A28" s="62" t="s">
        <v>51</v>
      </c>
      <c r="B28" s="50">
        <f>SUM(B30:B32)+B34</f>
        <v>9004.216548246015</v>
      </c>
      <c r="C28" s="50">
        <f>SUM(C30:C32)+C34</f>
        <v>8661.2879592141053</v>
      </c>
      <c r="D28" s="50">
        <f t="shared" si="1"/>
        <v>342.92858903190972</v>
      </c>
      <c r="E28" s="51">
        <f t="shared" si="2"/>
        <v>3.9593255719790874E-2</v>
      </c>
    </row>
    <row r="29" spans="1:5" x14ac:dyDescent="0.25">
      <c r="A29" s="56" t="s">
        <v>52</v>
      </c>
      <c r="B29" s="53">
        <f>B30+B31+B32</f>
        <v>7272.1891678260145</v>
      </c>
      <c r="C29" s="53">
        <f>C30+C31+C32</f>
        <v>6967.3220230841052</v>
      </c>
      <c r="D29" s="53">
        <f t="shared" si="1"/>
        <v>304.86714474190921</v>
      </c>
      <c r="E29" s="54">
        <f t="shared" si="2"/>
        <v>4.3756717965930746E-2</v>
      </c>
    </row>
    <row r="30" spans="1:5" x14ac:dyDescent="0.25">
      <c r="A30" s="63" t="s">
        <v>53</v>
      </c>
      <c r="B30" s="16">
        <v>4216.1086812260146</v>
      </c>
      <c r="C30" s="16">
        <v>4083.8102958441054</v>
      </c>
      <c r="D30" s="53">
        <f t="shared" si="1"/>
        <v>132.29838538190916</v>
      </c>
      <c r="E30" s="54">
        <f t="shared" si="2"/>
        <v>3.2395820520003775E-2</v>
      </c>
    </row>
    <row r="31" spans="1:5" x14ac:dyDescent="0.25">
      <c r="A31" s="63" t="s">
        <v>46</v>
      </c>
      <c r="B31" s="16">
        <v>2847.480086</v>
      </c>
      <c r="C31" s="16">
        <v>2668.0525379999995</v>
      </c>
      <c r="D31" s="53">
        <f t="shared" si="1"/>
        <v>179.42754800000057</v>
      </c>
      <c r="E31" s="54">
        <f t="shared" si="2"/>
        <v>6.7250380359639164E-2</v>
      </c>
    </row>
    <row r="32" spans="1:5" x14ac:dyDescent="0.25">
      <c r="A32" s="63" t="s">
        <v>47</v>
      </c>
      <c r="B32" s="16">
        <v>208.6004006</v>
      </c>
      <c r="C32" s="16">
        <v>215.45918924</v>
      </c>
      <c r="D32" s="53">
        <f t="shared" si="1"/>
        <v>-6.8587886400000002</v>
      </c>
      <c r="E32" s="54">
        <f t="shared" si="2"/>
        <v>-3.1833353983152679E-2</v>
      </c>
    </row>
    <row r="33" spans="1:5" x14ac:dyDescent="0.25">
      <c r="A33" s="64"/>
      <c r="B33" s="65"/>
      <c r="C33" s="65"/>
      <c r="D33" s="60"/>
      <c r="E33" s="61"/>
    </row>
    <row r="34" spans="1:5" x14ac:dyDescent="0.25">
      <c r="A34" s="56" t="s">
        <v>54</v>
      </c>
      <c r="B34" s="16">
        <f>B35+B36</f>
        <v>1732.0273804200003</v>
      </c>
      <c r="C34" s="16">
        <f>C35+C36</f>
        <v>1693.96593613</v>
      </c>
      <c r="D34" s="53">
        <f>B34-C34</f>
        <v>38.061444290000281</v>
      </c>
      <c r="E34" s="54">
        <f t="shared" ref="E34:E36" si="3">IFERROR(+D34/C34,"...")</f>
        <v>2.2468836874580064E-2</v>
      </c>
    </row>
    <row r="35" spans="1:5" x14ac:dyDescent="0.25">
      <c r="A35" s="63" t="s">
        <v>55</v>
      </c>
      <c r="B35" s="16">
        <v>1497.1321712100003</v>
      </c>
      <c r="C35" s="16">
        <v>1469.2236736300001</v>
      </c>
      <c r="D35" s="53">
        <f>B35-C35</f>
        <v>27.90849758000013</v>
      </c>
      <c r="E35" s="54">
        <f t="shared" si="3"/>
        <v>1.8995404226673542E-2</v>
      </c>
    </row>
    <row r="36" spans="1:5" x14ac:dyDescent="0.25">
      <c r="A36" s="63" t="s">
        <v>56</v>
      </c>
      <c r="B36" s="16">
        <v>234.89520921000002</v>
      </c>
      <c r="C36" s="16">
        <v>224.74226249999998</v>
      </c>
      <c r="D36" s="53">
        <f>B36-C36</f>
        <v>10.152946710000037</v>
      </c>
      <c r="E36" s="54">
        <f t="shared" si="3"/>
        <v>4.5175956658352313E-2</v>
      </c>
    </row>
    <row r="37" spans="1:5" x14ac:dyDescent="0.25">
      <c r="A37" s="64"/>
      <c r="B37" s="65"/>
      <c r="C37" s="65"/>
      <c r="D37" s="60"/>
      <c r="E37" s="61"/>
    </row>
    <row r="38" spans="1:5" x14ac:dyDescent="0.25">
      <c r="A38" s="62" t="s">
        <v>57</v>
      </c>
      <c r="B38" s="14">
        <v>2014.127313357654</v>
      </c>
      <c r="C38" s="14">
        <v>2051.8227080090792</v>
      </c>
      <c r="D38" s="50">
        <f t="shared" ref="D38:D49" si="4">B38-C38</f>
        <v>-37.695394651425204</v>
      </c>
      <c r="E38" s="51">
        <f>IFERROR(+D38/C38,"...")</f>
        <v>-1.8371662670602633E-2</v>
      </c>
    </row>
    <row r="39" spans="1:5" x14ac:dyDescent="0.25">
      <c r="A39" s="66" t="s">
        <v>58</v>
      </c>
      <c r="B39" s="32">
        <f>+B38/B50</f>
        <v>2.1178578741769677E-2</v>
      </c>
      <c r="C39" s="32">
        <f>+C38/C50</f>
        <v>2.2681447449101385E-2</v>
      </c>
      <c r="D39" s="32">
        <f t="shared" si="4"/>
        <v>-1.502868707331708E-3</v>
      </c>
      <c r="E39" s="67"/>
    </row>
    <row r="40" spans="1:5" x14ac:dyDescent="0.25">
      <c r="A40" s="68" t="s">
        <v>59</v>
      </c>
      <c r="B40" s="69">
        <f>+B12-B28</f>
        <v>-1084.0533509860152</v>
      </c>
      <c r="C40" s="69">
        <f>+C12-C28</f>
        <v>-1199.9089716641047</v>
      </c>
      <c r="D40" s="69">
        <f t="shared" si="4"/>
        <v>115.85562067808951</v>
      </c>
      <c r="E40" s="70">
        <f>IFERROR(+D40/C40,"...")</f>
        <v>-9.6553674832028369E-2</v>
      </c>
    </row>
    <row r="41" spans="1:5" x14ac:dyDescent="0.25">
      <c r="A41" s="66" t="s">
        <v>58</v>
      </c>
      <c r="B41" s="32">
        <f>B40/B50</f>
        <v>-1.1398837154868453E-2</v>
      </c>
      <c r="C41" s="32">
        <f>C40/C50</f>
        <v>-1.3264144206159281E-2</v>
      </c>
      <c r="D41" s="32">
        <f t="shared" si="4"/>
        <v>1.8653070512908276E-3</v>
      </c>
      <c r="E41" s="71"/>
    </row>
    <row r="42" spans="1:5" x14ac:dyDescent="0.25">
      <c r="A42" s="72" t="s">
        <v>60</v>
      </c>
      <c r="B42" s="69">
        <f>B12+B17+B19-B28</f>
        <v>-830.07130385601522</v>
      </c>
      <c r="C42" s="69">
        <f>C12+C17+C19-C29-C34</f>
        <v>-912.5160687641046</v>
      </c>
      <c r="D42" s="69">
        <f t="shared" si="4"/>
        <v>82.444764908089383</v>
      </c>
      <c r="E42" s="70">
        <f>IFERROR(+D42/C42,"...")</f>
        <v>-9.034883628926238E-2</v>
      </c>
    </row>
    <row r="43" spans="1:5" x14ac:dyDescent="0.25">
      <c r="A43" s="66" t="s">
        <v>32</v>
      </c>
      <c r="B43" s="32">
        <f>B42/B50</f>
        <v>-8.728212141014921E-3</v>
      </c>
      <c r="C43" s="32">
        <f>C42/C50</f>
        <v>-1.0087219124412791E-2</v>
      </c>
      <c r="D43" s="32">
        <f t="shared" si="4"/>
        <v>1.3590069833978695E-3</v>
      </c>
      <c r="E43" s="61" t="s">
        <v>0</v>
      </c>
    </row>
    <row r="44" spans="1:5" x14ac:dyDescent="0.25">
      <c r="A44" s="72" t="s">
        <v>61</v>
      </c>
      <c r="B44" s="69">
        <f>B10-B28</f>
        <v>-628.12684848601384</v>
      </c>
      <c r="C44" s="69">
        <f>C10-C28</f>
        <v>-903.57922327410415</v>
      </c>
      <c r="D44" s="69">
        <f t="shared" si="4"/>
        <v>275.45237478809031</v>
      </c>
      <c r="E44" s="70">
        <f>IFERROR(+D44/C44,"...")</f>
        <v>-0.30484584825887567</v>
      </c>
    </row>
    <row r="45" spans="1:5" x14ac:dyDescent="0.25">
      <c r="A45" s="66" t="s">
        <v>32</v>
      </c>
      <c r="B45" s="32">
        <f>B44/B50</f>
        <v>-6.6047631806870066E-3</v>
      </c>
      <c r="C45" s="32">
        <f>C44/C50</f>
        <v>-9.988428624360831E-3</v>
      </c>
      <c r="D45" s="32">
        <f t="shared" si="4"/>
        <v>3.3836654436738244E-3</v>
      </c>
      <c r="E45" s="61" t="s">
        <v>0</v>
      </c>
    </row>
    <row r="46" spans="1:5" x14ac:dyDescent="0.25">
      <c r="A46" s="68" t="s">
        <v>35</v>
      </c>
      <c r="B46" s="69">
        <f>B10-B27+B34</f>
        <v>-910.22678142366772</v>
      </c>
      <c r="C46" s="69">
        <f>C10-C27+C34</f>
        <v>-1261.4359951531824</v>
      </c>
      <c r="D46" s="69">
        <f t="shared" si="4"/>
        <v>351.20921372951466</v>
      </c>
      <c r="E46" s="70">
        <f>IFERROR(+D46/C46,"...")</f>
        <v>-0.27842016168792266</v>
      </c>
    </row>
    <row r="47" spans="1:5" x14ac:dyDescent="0.25">
      <c r="A47" s="66" t="s">
        <v>32</v>
      </c>
      <c r="B47" s="32">
        <f>B46/B50</f>
        <v>-9.5710481832017129E-3</v>
      </c>
      <c r="C47" s="32">
        <f>C46/C50</f>
        <v>-1.3944281892773171E-2</v>
      </c>
      <c r="D47" s="32">
        <f t="shared" si="4"/>
        <v>4.3732337095714578E-3</v>
      </c>
      <c r="E47" s="61" t="s">
        <v>0</v>
      </c>
    </row>
    <row r="48" spans="1:5" x14ac:dyDescent="0.25">
      <c r="A48" s="33" t="s">
        <v>62</v>
      </c>
      <c r="B48" s="34">
        <f>+B10-B27</f>
        <v>-2642.254161843668</v>
      </c>
      <c r="C48" s="34">
        <f>+C10-C27</f>
        <v>-2955.4019312831824</v>
      </c>
      <c r="D48" s="34">
        <f t="shared" si="4"/>
        <v>313.14776943951438</v>
      </c>
      <c r="E48" s="35">
        <f>(IFERROR(+D48/C48,"..."))</f>
        <v>-0.10595776030489065</v>
      </c>
    </row>
    <row r="49" spans="1:5" x14ac:dyDescent="0.25">
      <c r="A49" s="73" t="s">
        <v>32</v>
      </c>
      <c r="B49" s="40">
        <f>B48/B50</f>
        <v>-2.7783341922456684E-2</v>
      </c>
      <c r="C49" s="40">
        <f>C48/C50</f>
        <v>-3.2669876073462209E-2</v>
      </c>
      <c r="D49" s="40">
        <f t="shared" si="4"/>
        <v>4.8865341510055255E-3</v>
      </c>
      <c r="E49" s="74" t="s">
        <v>0</v>
      </c>
    </row>
    <row r="50" spans="1:5" x14ac:dyDescent="0.25">
      <c r="A50" s="36" t="s">
        <v>63</v>
      </c>
      <c r="B50" s="37">
        <v>95102.1</v>
      </c>
      <c r="C50" s="37">
        <v>90462.6</v>
      </c>
      <c r="D50" s="75"/>
      <c r="E50" s="76"/>
    </row>
    <row r="51" spans="1:5" x14ac:dyDescent="0.25">
      <c r="A51" s="87" t="s">
        <v>64</v>
      </c>
      <c r="B51" s="87"/>
      <c r="C51" s="87"/>
      <c r="D51" s="87"/>
      <c r="E51" s="87"/>
    </row>
    <row r="52" spans="1:5" x14ac:dyDescent="0.25">
      <c r="A52" s="88" t="s">
        <v>65</v>
      </c>
      <c r="B52" s="88"/>
      <c r="C52" s="88"/>
      <c r="D52" s="88"/>
      <c r="E52" s="88"/>
    </row>
    <row r="53" spans="1:5" x14ac:dyDescent="0.25">
      <c r="A53" s="88" t="s">
        <v>66</v>
      </c>
      <c r="B53" s="88"/>
      <c r="C53" s="88"/>
      <c r="D53" s="88"/>
      <c r="E53" s="88"/>
    </row>
  </sheetData>
  <mergeCells count="10">
    <mergeCell ref="A51:E51"/>
    <mergeCell ref="A52:E52"/>
    <mergeCell ref="A53:E53"/>
    <mergeCell ref="D5:E6"/>
    <mergeCell ref="A6:A7"/>
    <mergeCell ref="B1:C1"/>
    <mergeCell ref="D1:E1"/>
    <mergeCell ref="A2:E2"/>
    <mergeCell ref="A3:E3"/>
    <mergeCell ref="A4:E4"/>
  </mergeCells>
  <hyperlinks>
    <hyperlink ref="A17" location="'Empresas Publicas'!A1" display="Balance Operacional de las Empresas Públicas " xr:uid="{30509D4A-B7E9-4FC4-82C6-DF4355BF4189}"/>
    <hyperlink ref="A15" location="'Agencias Consolidadas'!A1" display="Agencias Consolidadas" xr:uid="{502B9AEC-7A7F-4F9F-92F8-43E69993A680}"/>
  </hyperlinks>
  <pageMargins left="0.7" right="0.7" top="0.75" bottom="0.75" header="0.3" footer="0.3"/>
  <pageSetup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6"/>
  <sheetViews>
    <sheetView tabSelected="1" zoomScale="85" zoomScaleNormal="85" workbookViewId="0">
      <selection activeCell="C48" sqref="C48"/>
    </sheetView>
  </sheetViews>
  <sheetFormatPr baseColWidth="10" defaultRowHeight="15" x14ac:dyDescent="0.25"/>
  <cols>
    <col min="1" max="1" width="46.7109375" bestFit="1" customWidth="1"/>
  </cols>
  <sheetData>
    <row r="1" spans="1:5" x14ac:dyDescent="0.25">
      <c r="A1" s="81"/>
      <c r="B1" s="81"/>
      <c r="C1" s="81"/>
      <c r="D1" s="81"/>
      <c r="E1" s="81"/>
    </row>
    <row r="2" spans="1:5" ht="15.75" x14ac:dyDescent="0.25">
      <c r="A2" s="1" t="s">
        <v>0</v>
      </c>
      <c r="B2" s="82"/>
      <c r="C2" s="82"/>
      <c r="D2" s="83" t="s">
        <v>1</v>
      </c>
      <c r="E2" s="83"/>
    </row>
    <row r="3" spans="1:5" x14ac:dyDescent="0.25">
      <c r="A3" s="82" t="s">
        <v>2</v>
      </c>
      <c r="B3" s="82"/>
      <c r="C3" s="82"/>
      <c r="D3" s="82"/>
      <c r="E3" s="82"/>
    </row>
    <row r="4" spans="1:5" x14ac:dyDescent="0.25">
      <c r="A4" s="82" t="s">
        <v>3</v>
      </c>
      <c r="B4" s="82"/>
      <c r="C4" s="82"/>
      <c r="D4" s="82"/>
      <c r="E4" s="82"/>
    </row>
    <row r="5" spans="1:5" x14ac:dyDescent="0.25">
      <c r="A5" s="80" t="s">
        <v>4</v>
      </c>
      <c r="B5" s="80"/>
      <c r="C5" s="80"/>
      <c r="D5" s="80"/>
      <c r="E5" s="80"/>
    </row>
    <row r="6" spans="1:5" x14ac:dyDescent="0.25">
      <c r="A6" s="3" t="s">
        <v>0</v>
      </c>
      <c r="B6" s="4" t="s">
        <v>67</v>
      </c>
      <c r="C6" s="4" t="s">
        <v>67</v>
      </c>
      <c r="D6" s="77" t="s">
        <v>5</v>
      </c>
      <c r="E6" s="77"/>
    </row>
    <row r="7" spans="1:5" x14ac:dyDescent="0.25">
      <c r="A7" s="79" t="s">
        <v>6</v>
      </c>
      <c r="B7" s="5">
        <v>2026</v>
      </c>
      <c r="C7" s="5">
        <v>2025</v>
      </c>
      <c r="D7" s="78"/>
      <c r="E7" s="78"/>
    </row>
    <row r="8" spans="1:5" x14ac:dyDescent="0.25">
      <c r="A8" s="79"/>
      <c r="B8" s="6" t="s">
        <v>7</v>
      </c>
      <c r="C8" s="6" t="s">
        <v>8</v>
      </c>
      <c r="D8" s="7" t="s">
        <v>9</v>
      </c>
      <c r="E8" s="7" t="s">
        <v>10</v>
      </c>
    </row>
    <row r="9" spans="1:5" x14ac:dyDescent="0.25">
      <c r="A9" s="8" t="s">
        <v>0</v>
      </c>
      <c r="B9" s="9" t="s">
        <v>11</v>
      </c>
      <c r="C9" s="9" t="s">
        <v>12</v>
      </c>
      <c r="D9" s="10" t="s">
        <v>13</v>
      </c>
      <c r="E9" s="10" t="s">
        <v>14</v>
      </c>
    </row>
    <row r="10" spans="1:5" x14ac:dyDescent="0.25">
      <c r="A10" s="11"/>
      <c r="B10" s="12"/>
      <c r="C10" s="12"/>
      <c r="D10" s="12"/>
      <c r="E10" s="2"/>
    </row>
    <row r="11" spans="1:5" x14ac:dyDescent="0.25">
      <c r="A11" s="13" t="s">
        <v>15</v>
      </c>
      <c r="B11" s="14">
        <f>B13+B20+B22</f>
        <v>5021.2394470299996</v>
      </c>
      <c r="C11" s="14">
        <f>C13+C20+C22</f>
        <v>4740.1740199700007</v>
      </c>
      <c r="D11" s="14">
        <f>B11-C11</f>
        <v>281.06542705999891</v>
      </c>
      <c r="E11" s="15">
        <f>IFERROR(+D11/C11,"...")</f>
        <v>5.9294326722160659E-2</v>
      </c>
    </row>
    <row r="12" spans="1:5" x14ac:dyDescent="0.25">
      <c r="A12" s="11"/>
      <c r="B12" s="16"/>
      <c r="C12" s="16"/>
      <c r="D12" s="16" t="s">
        <v>0</v>
      </c>
      <c r="E12" s="17" t="s">
        <v>0</v>
      </c>
    </row>
    <row r="13" spans="1:5" x14ac:dyDescent="0.25">
      <c r="A13" s="18" t="s">
        <v>16</v>
      </c>
      <c r="B13" s="14">
        <f>SUM(B14+B18)</f>
        <v>4823.3950111599997</v>
      </c>
      <c r="C13" s="14">
        <f>SUM(C14+C18)</f>
        <v>4739.6481499700003</v>
      </c>
      <c r="D13" s="14">
        <f t="shared" ref="D13:D18" si="0">B13-C13</f>
        <v>83.746861189999436</v>
      </c>
      <c r="E13" s="15">
        <f t="shared" ref="E13:E18" si="1">IFERROR(+D13/C13,"...")</f>
        <v>1.7669425775947E-2</v>
      </c>
    </row>
    <row r="14" spans="1:5" x14ac:dyDescent="0.25">
      <c r="A14" s="19" t="s">
        <v>17</v>
      </c>
      <c r="B14" s="16">
        <f>+B15+B16</f>
        <v>3893.8753538999999</v>
      </c>
      <c r="C14" s="16">
        <f>C15+C16</f>
        <v>3703.8403582100004</v>
      </c>
      <c r="D14" s="16">
        <f t="shared" si="0"/>
        <v>190.0349956899995</v>
      </c>
      <c r="E14" s="17">
        <f t="shared" si="1"/>
        <v>5.1307555755950564E-2</v>
      </c>
    </row>
    <row r="15" spans="1:5" x14ac:dyDescent="0.25">
      <c r="A15" s="20" t="s">
        <v>18</v>
      </c>
      <c r="B15" s="16">
        <v>2186.1852464600001</v>
      </c>
      <c r="C15" s="16">
        <v>2128.1549968200006</v>
      </c>
      <c r="D15" s="16">
        <f t="shared" si="0"/>
        <v>58.030249639999511</v>
      </c>
      <c r="E15" s="17">
        <f t="shared" si="1"/>
        <v>2.7267868048479228E-2</v>
      </c>
    </row>
    <row r="16" spans="1:5" x14ac:dyDescent="0.25">
      <c r="A16" s="20" t="s">
        <v>19</v>
      </c>
      <c r="B16" s="16">
        <v>1707.69010744</v>
      </c>
      <c r="C16" s="16">
        <v>1575.6853613899998</v>
      </c>
      <c r="D16" s="16">
        <f t="shared" si="0"/>
        <v>132.00474605000022</v>
      </c>
      <c r="E16" s="17">
        <f t="shared" si="1"/>
        <v>8.3776082005072056E-2</v>
      </c>
    </row>
    <row r="17" spans="1:5" x14ac:dyDescent="0.25">
      <c r="A17" s="19" t="s">
        <v>20</v>
      </c>
      <c r="B17" s="16">
        <v>67.15334154</v>
      </c>
      <c r="C17" s="16">
        <v>120.92890353409999</v>
      </c>
      <c r="D17" s="16">
        <f t="shared" si="0"/>
        <v>-53.775561994099988</v>
      </c>
      <c r="E17" s="17">
        <f t="shared" si="1"/>
        <v>-0.44468741899190506</v>
      </c>
    </row>
    <row r="18" spans="1:5" x14ac:dyDescent="0.25">
      <c r="A18" s="19" t="s">
        <v>21</v>
      </c>
      <c r="B18" s="16">
        <v>929.51965725999992</v>
      </c>
      <c r="C18" s="16">
        <v>1035.8077917599999</v>
      </c>
      <c r="D18" s="16">
        <f t="shared" si="0"/>
        <v>-106.28813449999996</v>
      </c>
      <c r="E18" s="17">
        <f t="shared" si="1"/>
        <v>-0.10261376226896281</v>
      </c>
    </row>
    <row r="19" spans="1:5" x14ac:dyDescent="0.25">
      <c r="A19" s="21"/>
      <c r="B19" s="14"/>
      <c r="C19" s="14"/>
      <c r="D19" s="14"/>
      <c r="E19" s="17"/>
    </row>
    <row r="20" spans="1:5" x14ac:dyDescent="0.25">
      <c r="A20" s="22" t="s">
        <v>22</v>
      </c>
      <c r="B20" s="16">
        <v>197.84443587000001</v>
      </c>
      <c r="C20" s="16">
        <v>0.52586999999999995</v>
      </c>
      <c r="D20" s="16">
        <f>B20-C20</f>
        <v>197.31856587000001</v>
      </c>
      <c r="E20" s="17">
        <f>IFERROR(+D20/C20,"...")</f>
        <v>375.22308910947578</v>
      </c>
    </row>
    <row r="21" spans="1:5" x14ac:dyDescent="0.25">
      <c r="A21" s="21"/>
      <c r="B21" s="14"/>
      <c r="C21" s="14"/>
      <c r="D21" s="14" t="s">
        <v>0</v>
      </c>
      <c r="E21" s="17"/>
    </row>
    <row r="22" spans="1:5" x14ac:dyDescent="0.25">
      <c r="A22" s="22" t="s">
        <v>23</v>
      </c>
      <c r="B22" s="16">
        <v>0</v>
      </c>
      <c r="C22" s="16">
        <v>0</v>
      </c>
      <c r="D22" s="16">
        <f>B22-C22</f>
        <v>0</v>
      </c>
      <c r="E22" s="17" t="str">
        <f>IFERROR(+D22/C22,"...")</f>
        <v>...</v>
      </c>
    </row>
    <row r="23" spans="1:5" x14ac:dyDescent="0.25">
      <c r="A23" s="21"/>
      <c r="B23" s="16"/>
      <c r="C23" s="16"/>
      <c r="D23" s="16" t="s">
        <v>0</v>
      </c>
      <c r="E23" s="15" t="s">
        <v>0</v>
      </c>
    </row>
    <row r="24" spans="1:5" x14ac:dyDescent="0.25">
      <c r="A24" s="13" t="s">
        <v>24</v>
      </c>
      <c r="B24" s="14">
        <f>+B26+B38</f>
        <v>8392.2472785500031</v>
      </c>
      <c r="C24" s="14">
        <f>SUM(C26+C38)</f>
        <v>8647.3242966399994</v>
      </c>
      <c r="D24" s="14">
        <f>B24-C24</f>
        <v>-255.07701808999627</v>
      </c>
      <c r="E24" s="15">
        <f>IFERROR(+D24/C24,"...")</f>
        <v>-2.9497797161268588E-2</v>
      </c>
    </row>
    <row r="25" spans="1:5" x14ac:dyDescent="0.25">
      <c r="A25" s="21"/>
      <c r="B25" s="16"/>
      <c r="C25" s="16"/>
      <c r="D25" s="16" t="s">
        <v>0</v>
      </c>
      <c r="E25" s="15" t="s">
        <v>0</v>
      </c>
    </row>
    <row r="26" spans="1:5" x14ac:dyDescent="0.25">
      <c r="A26" s="18" t="s">
        <v>25</v>
      </c>
      <c r="B26" s="14">
        <f>+B27+B28+B29+B31+B32</f>
        <v>6615.521428646015</v>
      </c>
      <c r="C26" s="14">
        <f>+C27+C28+C29+C31+C32</f>
        <v>6892.0350175341055</v>
      </c>
      <c r="D26" s="14">
        <f t="shared" ref="D26:D32" si="2">B26-C26</f>
        <v>-276.51358888809045</v>
      </c>
      <c r="E26" s="15">
        <f t="shared" ref="E26:E32" si="3">IFERROR(+D26/C26,"...")</f>
        <v>-4.0120746366582444E-2</v>
      </c>
    </row>
    <row r="27" spans="1:5" x14ac:dyDescent="0.25">
      <c r="A27" s="19" t="s">
        <v>26</v>
      </c>
      <c r="B27" s="16">
        <v>2570.0208046600064</v>
      </c>
      <c r="C27" s="16">
        <v>2439.4027246200067</v>
      </c>
      <c r="D27" s="16">
        <f t="shared" si="2"/>
        <v>130.61808003999977</v>
      </c>
      <c r="E27" s="17">
        <f t="shared" si="3"/>
        <v>5.3545107054984761E-2</v>
      </c>
    </row>
    <row r="28" spans="1:5" x14ac:dyDescent="0.25">
      <c r="A28" s="19" t="s">
        <v>27</v>
      </c>
      <c r="B28" s="16">
        <v>375.20625630999973</v>
      </c>
      <c r="C28" s="16">
        <v>364.35927826999949</v>
      </c>
      <c r="D28" s="16">
        <f t="shared" si="2"/>
        <v>10.846978040000238</v>
      </c>
      <c r="E28" s="17">
        <f t="shared" si="3"/>
        <v>2.9770006383540895E-2</v>
      </c>
    </row>
    <row r="29" spans="1:5" x14ac:dyDescent="0.25">
      <c r="A29" s="19" t="s">
        <v>28</v>
      </c>
      <c r="B29" s="16">
        <v>1809.5353839199997</v>
      </c>
      <c r="C29" s="16">
        <v>2255.4959194241001</v>
      </c>
      <c r="D29" s="16">
        <f t="shared" si="2"/>
        <v>-445.96053550410033</v>
      </c>
      <c r="E29" s="17">
        <f t="shared" si="3"/>
        <v>-0.19772172126916029</v>
      </c>
    </row>
    <row r="30" spans="1:5" x14ac:dyDescent="0.25">
      <c r="A30" s="19" t="s">
        <v>20</v>
      </c>
      <c r="B30" s="16">
        <v>67.15334154</v>
      </c>
      <c r="C30" s="16">
        <v>120.92890353409999</v>
      </c>
      <c r="D30" s="16">
        <f t="shared" si="2"/>
        <v>-53.775561994099988</v>
      </c>
      <c r="E30" s="17">
        <f t="shared" si="3"/>
        <v>-0.44468741899190506</v>
      </c>
    </row>
    <row r="31" spans="1:5" x14ac:dyDescent="0.25">
      <c r="A31" s="19" t="s">
        <v>29</v>
      </c>
      <c r="B31" s="16">
        <v>1732.0273804200003</v>
      </c>
      <c r="C31" s="16">
        <v>1693.96593613</v>
      </c>
      <c r="D31" s="16">
        <f t="shared" si="2"/>
        <v>38.061444290000281</v>
      </c>
      <c r="E31" s="17">
        <f t="shared" si="3"/>
        <v>2.2468836874580064E-2</v>
      </c>
    </row>
    <row r="32" spans="1:5" x14ac:dyDescent="0.25">
      <c r="A32" s="19" t="s">
        <v>30</v>
      </c>
      <c r="B32" s="16">
        <v>128.73160333600853</v>
      </c>
      <c r="C32" s="16">
        <v>138.81115908999999</v>
      </c>
      <c r="D32" s="16">
        <f t="shared" si="2"/>
        <v>-10.079555753991457</v>
      </c>
      <c r="E32" s="17">
        <f t="shared" si="3"/>
        <v>-7.2613439870898619E-2</v>
      </c>
    </row>
    <row r="33" spans="1:5" x14ac:dyDescent="0.25">
      <c r="A33" s="21"/>
      <c r="B33" s="16"/>
      <c r="C33" s="16"/>
      <c r="D33" s="16" t="s">
        <v>0</v>
      </c>
      <c r="E33" s="17" t="s">
        <v>0</v>
      </c>
    </row>
    <row r="34" spans="1:5" x14ac:dyDescent="0.25">
      <c r="A34" s="23" t="s">
        <v>31</v>
      </c>
      <c r="B34" s="24">
        <f>B13-B26</f>
        <v>-1792.1264174860153</v>
      </c>
      <c r="C34" s="24">
        <f>C13-C26</f>
        <v>-2152.3868675641052</v>
      </c>
      <c r="D34" s="24">
        <f t="shared" ref="D34:D43" si="4">B34-C34</f>
        <v>360.26045007808989</v>
      </c>
      <c r="E34" s="25">
        <f>IFERROR(+D34/C34,"...")</f>
        <v>-0.16737718274865851</v>
      </c>
    </row>
    <row r="35" spans="1:5" x14ac:dyDescent="0.25">
      <c r="A35" s="26" t="s">
        <v>32</v>
      </c>
      <c r="B35" s="27">
        <f>+B34/B44</f>
        <v>-1.8844236010414229E-2</v>
      </c>
      <c r="C35" s="27">
        <f>+C34/C44</f>
        <v>-2.379311303858285E-2</v>
      </c>
      <c r="D35" s="27">
        <f t="shared" si="4"/>
        <v>4.948877028168621E-3</v>
      </c>
      <c r="E35" s="15" t="s">
        <v>0</v>
      </c>
    </row>
    <row r="36" spans="1:5" x14ac:dyDescent="0.25">
      <c r="A36" s="28" t="s">
        <v>33</v>
      </c>
      <c r="B36" s="24">
        <f>B11-B26</f>
        <v>-1594.2819816160154</v>
      </c>
      <c r="C36" s="24">
        <f>C11-C26</f>
        <v>-2151.8609975641048</v>
      </c>
      <c r="D36" s="24">
        <f t="shared" si="4"/>
        <v>557.57901594808936</v>
      </c>
      <c r="E36" s="25">
        <f>IFERROR(+D36/C36,"...")</f>
        <v>-0.25911479253505026</v>
      </c>
    </row>
    <row r="37" spans="1:5" x14ac:dyDescent="0.25">
      <c r="A37" s="26" t="s">
        <v>32</v>
      </c>
      <c r="B37" s="27">
        <f>+B36/B44</f>
        <v>-1.676389881628287E-2</v>
      </c>
      <c r="C37" s="27">
        <f>+C36/C44</f>
        <v>-2.3787299918022527E-2</v>
      </c>
      <c r="D37" s="27">
        <f t="shared" si="4"/>
        <v>7.0234011017396569E-3</v>
      </c>
      <c r="E37" s="29" t="s">
        <v>0</v>
      </c>
    </row>
    <row r="38" spans="1:5" x14ac:dyDescent="0.25">
      <c r="A38" s="30" t="s">
        <v>34</v>
      </c>
      <c r="B38" s="14">
        <v>1776.7258499039872</v>
      </c>
      <c r="C38" s="31">
        <v>1755.2892791058941</v>
      </c>
      <c r="D38" s="14">
        <f t="shared" si="4"/>
        <v>21.436570798093044</v>
      </c>
      <c r="E38" s="15">
        <f>IFERROR(+D38/C38,"...")</f>
        <v>1.2212557242423518E-2</v>
      </c>
    </row>
    <row r="39" spans="1:5" x14ac:dyDescent="0.25">
      <c r="A39" s="26" t="s">
        <v>32</v>
      </c>
      <c r="B39" s="27">
        <f>+B38/B44</f>
        <v>1.868229881258129E-2</v>
      </c>
      <c r="C39" s="27">
        <f>+C38/C44</f>
        <v>1.9403480323425305E-2</v>
      </c>
      <c r="D39" s="27">
        <f t="shared" si="4"/>
        <v>-7.2118151084401422E-4</v>
      </c>
      <c r="E39" s="15" t="s">
        <v>0</v>
      </c>
    </row>
    <row r="40" spans="1:5" x14ac:dyDescent="0.25">
      <c r="A40" s="23" t="s">
        <v>35</v>
      </c>
      <c r="B40" s="24">
        <f>B42+B31</f>
        <v>-1638.9804511000032</v>
      </c>
      <c r="C40" s="24">
        <f>C42+C31</f>
        <v>-2213.1843405399986</v>
      </c>
      <c r="D40" s="24">
        <f t="shared" si="4"/>
        <v>574.20388943999546</v>
      </c>
      <c r="E40" s="25">
        <f>IFERROR(+D40/C40,"...")</f>
        <v>-0.25944693305569588</v>
      </c>
    </row>
    <row r="41" spans="1:5" x14ac:dyDescent="0.25">
      <c r="A41" s="26" t="s">
        <v>32</v>
      </c>
      <c r="B41" s="27">
        <f>+B40/B44</f>
        <v>-1.7233903889609201E-2</v>
      </c>
      <c r="C41" s="27">
        <f>+C40/C44</f>
        <v>-2.4465186060758794E-2</v>
      </c>
      <c r="D41" s="32">
        <f t="shared" si="4"/>
        <v>7.2312821711495931E-3</v>
      </c>
      <c r="E41" s="29" t="s">
        <v>0</v>
      </c>
    </row>
    <row r="42" spans="1:5" x14ac:dyDescent="0.25">
      <c r="A42" s="33" t="s">
        <v>38</v>
      </c>
      <c r="B42" s="34">
        <f>SUM(B11-B24)</f>
        <v>-3371.0078315200035</v>
      </c>
      <c r="C42" s="34">
        <f>SUM(C11-C24)</f>
        <v>-3907.1502766699987</v>
      </c>
      <c r="D42" s="34">
        <f t="shared" si="4"/>
        <v>536.14244514999518</v>
      </c>
      <c r="E42" s="35">
        <f>IFERROR(+D42/C42,"...")</f>
        <v>-0.13722084055772249</v>
      </c>
    </row>
    <row r="43" spans="1:5" x14ac:dyDescent="0.25">
      <c r="A43" s="38" t="s">
        <v>36</v>
      </c>
      <c r="B43" s="39">
        <f>+B42/B44</f>
        <v>-3.5446197628864168E-2</v>
      </c>
      <c r="C43" s="39">
        <f>+C42/C44</f>
        <v>-4.3190780241447832E-2</v>
      </c>
      <c r="D43" s="40">
        <f t="shared" si="4"/>
        <v>7.7445826125836642E-3</v>
      </c>
      <c r="E43" s="41"/>
    </row>
    <row r="44" spans="1:5" x14ac:dyDescent="0.25">
      <c r="A44" s="36" t="s">
        <v>39</v>
      </c>
      <c r="B44" s="37">
        <v>95102.1</v>
      </c>
      <c r="C44" s="37">
        <v>90462.6</v>
      </c>
    </row>
    <row r="45" spans="1:5" x14ac:dyDescent="0.25">
      <c r="A45" s="42" t="s">
        <v>37</v>
      </c>
    </row>
    <row r="46" spans="1:5" x14ac:dyDescent="0.25">
      <c r="A46" s="42" t="s">
        <v>68</v>
      </c>
    </row>
  </sheetData>
  <mergeCells count="8">
    <mergeCell ref="D6:E7"/>
    <mergeCell ref="A7:A8"/>
    <mergeCell ref="A5:E5"/>
    <mergeCell ref="A1:E1"/>
    <mergeCell ref="B2:C2"/>
    <mergeCell ref="D2:E2"/>
    <mergeCell ref="A3:E3"/>
    <mergeCell ref="A4:E4"/>
  </mergeCells>
  <pageMargins left="0.7" right="0.7" top="0.75" bottom="0.75" header="0.3" footer="0.3"/>
  <pageSetup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SPNF</vt:lpstr>
      <vt:lpstr>GC</vt:lpstr>
      <vt:lpstr>SPNF!Área_de_impresión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Mauricio Moreno</cp:lastModifiedBy>
  <cp:lastPrinted>2026-08-28T19:06:42Z</cp:lastPrinted>
  <dcterms:created xsi:type="dcterms:W3CDTF">2026-03-03T15:33:22Z</dcterms:created>
  <dcterms:modified xsi:type="dcterms:W3CDTF">2026-08-28T21:21:22Z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AutomaticFileClassification">
    <vt:lpwstr>{B065D875-D126-42DE-B1D2-3E4635B9E8AD}</vt:lpwstr>
  </property>
  <property fmtid="{D5CDD505-2E9C-101B-9397-08002B2CF9AE}" pid="3" name="DLPAutomaticFileClassificationVersion">
    <vt:lpwstr>11.12.0.808</vt:lpwstr>
  </property>
</Properties>
</file>