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atencio\Desktop\Para subir Mayo\"/>
    </mc:Choice>
  </mc:AlternateContent>
  <xr:revisionPtr revIDLastSave="0" documentId="8_{70C4EE25-B9DB-4B23-8415-5524DD6A02E9}" xr6:coauthVersionLast="47" xr6:coauthVersionMax="47" xr10:uidLastSave="{00000000-0000-0000-0000-000000000000}"/>
  <bookViews>
    <workbookView xWindow="-120" yWindow="-120" windowWidth="29040" windowHeight="15840" xr2:uid="{9E700C56-3731-4C78-968A-D58B524796F5}"/>
  </bookViews>
  <sheets>
    <sheet name="SPNF" sheetId="1" r:id="rId1"/>
    <sheet name="GC" sheetId="2" r:id="rId2"/>
  </sheets>
  <definedNames>
    <definedName name="_xlnm.Print_Area" localSheetId="1">GC!$A$1:$E$46</definedName>
    <definedName name="_xlnm.Print_Area" localSheetId="0">SPNF!$A$1:$E$54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2" l="1"/>
  <c r="B38" i="2"/>
  <c r="D38" i="2" s="1"/>
  <c r="D37" i="2"/>
  <c r="E37" i="2" s="1"/>
  <c r="D31" i="2"/>
  <c r="E31" i="2" s="1"/>
  <c r="D30" i="2"/>
  <c r="E30" i="2" s="1"/>
  <c r="D29" i="2"/>
  <c r="E29" i="2" s="1"/>
  <c r="D28" i="2"/>
  <c r="E28" i="2" s="1"/>
  <c r="D27" i="2"/>
  <c r="E27" i="2" s="1"/>
  <c r="D26" i="2"/>
  <c r="E26" i="2" s="1"/>
  <c r="C25" i="2"/>
  <c r="C23" i="2" s="1"/>
  <c r="B25" i="2"/>
  <c r="B23" i="2" s="1"/>
  <c r="D21" i="2"/>
  <c r="E21" i="2" s="1"/>
  <c r="D19" i="2"/>
  <c r="E19" i="2" s="1"/>
  <c r="D17" i="2"/>
  <c r="E17" i="2" s="1"/>
  <c r="D16" i="2"/>
  <c r="E16" i="2" s="1"/>
  <c r="D15" i="2"/>
  <c r="E15" i="2" s="1"/>
  <c r="D14" i="2"/>
  <c r="E14" i="2" s="1"/>
  <c r="C13" i="2"/>
  <c r="B13" i="2"/>
  <c r="B12" i="2" s="1"/>
  <c r="C12" i="2"/>
  <c r="C33" i="2" s="1"/>
  <c r="C34" i="2" s="1"/>
  <c r="D23" i="2" l="1"/>
  <c r="E23" i="2" s="1"/>
  <c r="D12" i="2"/>
  <c r="E12" i="2" s="1"/>
  <c r="B10" i="2"/>
  <c r="B33" i="2"/>
  <c r="D25" i="2"/>
  <c r="E25" i="2" s="1"/>
  <c r="D13" i="2"/>
  <c r="E13" i="2" s="1"/>
  <c r="C10" i="2"/>
  <c r="B34" i="2" l="1"/>
  <c r="D34" i="2" s="1"/>
  <c r="D33" i="2"/>
  <c r="E33" i="2" s="1"/>
  <c r="B35" i="2"/>
  <c r="D10" i="2"/>
  <c r="E10" i="2" s="1"/>
  <c r="B41" i="2"/>
  <c r="C35" i="2"/>
  <c r="C36" i="2" s="1"/>
  <c r="C41" i="2"/>
  <c r="C42" i="2" l="1"/>
  <c r="C39" i="2"/>
  <c r="C40" i="2" s="1"/>
  <c r="D35" i="2"/>
  <c r="E35" i="2" s="1"/>
  <c r="B36" i="2"/>
  <c r="D36" i="2" s="1"/>
  <c r="B42" i="2"/>
  <c r="D42" i="2" s="1"/>
  <c r="D41" i="2"/>
  <c r="E41" i="2" s="1"/>
  <c r="B39" i="2"/>
  <c r="B40" i="2" l="1"/>
  <c r="D40" i="2" s="1"/>
  <c r="D39" i="2"/>
  <c r="E39" i="2" s="1"/>
  <c r="C29" i="1" l="1"/>
  <c r="B29" i="1"/>
  <c r="C34" i="1"/>
  <c r="C28" i="1" s="1"/>
  <c r="B34" i="1"/>
  <c r="D34" i="1" s="1"/>
  <c r="E34" i="1" s="1"/>
  <c r="B27" i="1"/>
  <c r="C39" i="1"/>
  <c r="B39" i="1"/>
  <c r="D39" i="1" s="1"/>
  <c r="D38" i="1"/>
  <c r="E38" i="1" s="1"/>
  <c r="D36" i="1"/>
  <c r="E36" i="1" s="1"/>
  <c r="D35" i="1"/>
  <c r="E35" i="1" s="1"/>
  <c r="D32" i="1"/>
  <c r="E32" i="1" s="1"/>
  <c r="D31" i="1"/>
  <c r="E31" i="1" s="1"/>
  <c r="D30" i="1"/>
  <c r="E30" i="1" s="1"/>
  <c r="D25" i="1"/>
  <c r="E25" i="1" s="1"/>
  <c r="D23" i="1"/>
  <c r="E23" i="1" s="1"/>
  <c r="D21" i="1"/>
  <c r="E21" i="1" s="1"/>
  <c r="D19" i="1"/>
  <c r="E19" i="1" s="1"/>
  <c r="D17" i="1"/>
  <c r="E17" i="1" s="1"/>
  <c r="D15" i="1"/>
  <c r="E15" i="1" s="1"/>
  <c r="D14" i="1"/>
  <c r="E14" i="1" s="1"/>
  <c r="D13" i="1"/>
  <c r="E13" i="1" s="1"/>
  <c r="C12" i="1"/>
  <c r="B12" i="1"/>
  <c r="B10" i="1" s="1"/>
  <c r="D29" i="1" l="1"/>
  <c r="E29" i="1" s="1"/>
  <c r="B48" i="1"/>
  <c r="B49" i="1" s="1"/>
  <c r="C27" i="1"/>
  <c r="D27" i="1"/>
  <c r="E27" i="1" s="1"/>
  <c r="C40" i="1"/>
  <c r="C41" i="1" s="1"/>
  <c r="B28" i="1"/>
  <c r="D28" i="1" s="1"/>
  <c r="E28" i="1" s="1"/>
  <c r="B42" i="1"/>
  <c r="B43" i="1" s="1"/>
  <c r="D12" i="1"/>
  <c r="E12" i="1" s="1"/>
  <c r="C42" i="1"/>
  <c r="C43" i="1" s="1"/>
  <c r="B44" i="1"/>
  <c r="B45" i="1" s="1"/>
  <c r="B46" i="1"/>
  <c r="B47" i="1" s="1"/>
  <c r="C10" i="1"/>
  <c r="D43" i="1" l="1"/>
  <c r="B40" i="1"/>
  <c r="D40" i="1" s="1"/>
  <c r="E40" i="1" s="1"/>
  <c r="B41" i="1"/>
  <c r="D41" i="1" s="1"/>
  <c r="D42" i="1"/>
  <c r="E42" i="1" s="1"/>
  <c r="D10" i="1"/>
  <c r="E10" i="1" s="1"/>
  <c r="C48" i="1"/>
  <c r="C46" i="1"/>
  <c r="C47" i="1" s="1"/>
  <c r="D47" i="1" s="1"/>
  <c r="C44" i="1"/>
  <c r="C45" i="1" s="1"/>
  <c r="D45" i="1" s="1"/>
  <c r="C49" i="1" l="1"/>
  <c r="D49" i="1" s="1"/>
  <c r="D48" i="1"/>
  <c r="E48" i="1" s="1"/>
  <c r="D44" i="1"/>
  <c r="E44" i="1" s="1"/>
  <c r="D46" i="1"/>
  <c r="E46" i="1" s="1"/>
</calcChain>
</file>

<file path=xl/sharedStrings.xml><?xml version="1.0" encoding="utf-8"?>
<sst xmlns="http://schemas.openxmlformats.org/spreadsheetml/2006/main" count="128" uniqueCount="70">
  <si>
    <t xml:space="preserve"> </t>
  </si>
  <si>
    <t>Cuadro No. 1</t>
  </si>
  <si>
    <t>BALANCE FISCAL CONSOLIDADO PRELIMINAR</t>
  </si>
  <si>
    <t>SECTOR PÚBLICO NO FINANCIERO</t>
  </si>
  <si>
    <t>(En millones de Balboas)</t>
  </si>
  <si>
    <t>Diferencia</t>
  </si>
  <si>
    <t>Detalle</t>
  </si>
  <si>
    <t>Preliminar</t>
  </si>
  <si>
    <t>Revisado</t>
  </si>
  <si>
    <t>Absoluta</t>
  </si>
  <si>
    <t>Porcentual</t>
  </si>
  <si>
    <t>1</t>
  </si>
  <si>
    <t>2</t>
  </si>
  <si>
    <t>3= (1-2)</t>
  </si>
  <si>
    <t>4=3/2</t>
  </si>
  <si>
    <t>Ingresos Totales</t>
  </si>
  <si>
    <t>Ingresos Corrientes Gobierno General</t>
  </si>
  <si>
    <t>Gobierno Central</t>
  </si>
  <si>
    <t>CSS</t>
  </si>
  <si>
    <t>Agencias Consolidadas</t>
  </si>
  <si>
    <t xml:space="preserve">Balance Operacional de las Empresas Públicas </t>
  </si>
  <si>
    <t>Agencias no Consolidadas y Otros</t>
  </si>
  <si>
    <t xml:space="preserve">Ingresos de Capital </t>
  </si>
  <si>
    <t>Donaciones</t>
  </si>
  <si>
    <t>Gastos Totales</t>
  </si>
  <si>
    <t xml:space="preserve">Gastos Corrientes </t>
  </si>
  <si>
    <t>Gastos Corrientes (excluye pago de intereses)</t>
  </si>
  <si>
    <t xml:space="preserve">Gobierno Central    </t>
  </si>
  <si>
    <t xml:space="preserve"> Intereses</t>
  </si>
  <si>
    <t>Intereses Externos</t>
  </si>
  <si>
    <t>Intereses Internos</t>
  </si>
  <si>
    <t>Gastos de Capital</t>
  </si>
  <si>
    <t>%   del PIB</t>
  </si>
  <si>
    <t xml:space="preserve">Ahorro Corriente del Gobierno General  </t>
  </si>
  <si>
    <t xml:space="preserve">Ahorro Corriente del SPNF </t>
  </si>
  <si>
    <t>% del PIB</t>
  </si>
  <si>
    <t>Ahorro Total (Ingresos Totales menos Gastos Corrientes)</t>
  </si>
  <si>
    <t xml:space="preserve">Balance Primario  </t>
  </si>
  <si>
    <t>Fuente: CGR, Superintendencia de Bancos, BNP, CA, Entidades Descentralizadas, MEF.</t>
  </si>
  <si>
    <t>PIB Nominal Estimado para el 2026</t>
  </si>
  <si>
    <t>Mayo</t>
  </si>
  <si>
    <t>2/ Incluye concesión de préstamos de instituciones como IFARHU, BHN y BDA .</t>
  </si>
  <si>
    <t>3/ Conciliado por registros financieros.</t>
  </si>
  <si>
    <r>
      <t xml:space="preserve">CSS </t>
    </r>
    <r>
      <rPr>
        <vertAlign val="superscript"/>
        <sz val="10"/>
        <rFont val="Arial"/>
        <family val="2"/>
      </rPr>
      <t>1/</t>
    </r>
  </si>
  <si>
    <r>
      <t xml:space="preserve">Concesión Neta de Préstamos </t>
    </r>
    <r>
      <rPr>
        <vertAlign val="superscript"/>
        <sz val="10"/>
        <rFont val="Arial"/>
        <family val="2"/>
      </rPr>
      <t>2/</t>
    </r>
  </si>
  <si>
    <r>
      <t xml:space="preserve">Balance Total </t>
    </r>
    <r>
      <rPr>
        <b/>
        <vertAlign val="superscript"/>
        <sz val="10"/>
        <rFont val="Arial"/>
        <family val="2"/>
      </rPr>
      <t>3/</t>
    </r>
  </si>
  <si>
    <t>1/ El dato de abril fue actualizado en la presente publicación tras la actualización de registros administrativos recibidos con posterioridad al cierre de la publicación anterior.</t>
  </si>
  <si>
    <t>Cuadro No. 2</t>
  </si>
  <si>
    <t>BALANCE FISCAL PRELIMINAR</t>
  </si>
  <si>
    <t>OPERACIONES DEL GOBIERNO CENTRAL</t>
  </si>
  <si>
    <t>( En millones de Balboas)</t>
  </si>
  <si>
    <t>Ingresos Corrientes</t>
  </si>
  <si>
    <t>1. Tributarios</t>
  </si>
  <si>
    <t>Directos</t>
  </si>
  <si>
    <t>Indirectos</t>
  </si>
  <si>
    <t xml:space="preserve">    d/c Documentos fiscales</t>
  </si>
  <si>
    <t>2. No Tributarios</t>
  </si>
  <si>
    <t>Gastos Corrientes</t>
  </si>
  <si>
    <t xml:space="preserve">Servicios Personales </t>
  </si>
  <si>
    <t xml:space="preserve">Bienes y Servicios </t>
  </si>
  <si>
    <t xml:space="preserve">Transferencias  </t>
  </si>
  <si>
    <t>Intereses de la Deuda</t>
  </si>
  <si>
    <t>Otros</t>
  </si>
  <si>
    <t xml:space="preserve">Ahorro Corriente </t>
  </si>
  <si>
    <t>Ahorro Total (Ing. Totales menos Gastos Corrientes)</t>
  </si>
  <si>
    <t xml:space="preserve">Gastos de Capital </t>
  </si>
  <si>
    <r>
      <t xml:space="preserve">Balance Total </t>
    </r>
    <r>
      <rPr>
        <b/>
        <vertAlign val="superscript"/>
        <sz val="10"/>
        <rFont val="Arial"/>
        <family val="2"/>
      </rPr>
      <t>1/</t>
    </r>
  </si>
  <si>
    <t>%  del PIB</t>
  </si>
  <si>
    <t>Fuente: CGR, Superintendencia de Bancos de Panamá, BNP, CA, Entidades Descentralizadas, MEF.</t>
  </si>
  <si>
    <t>1/ Conciliado por registros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</si>
</sst>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[$€-2]* #,##0.0_);_([$€-2]* \(#,##0.0\);_([$€-2]* &quot;-&quot;??_)"/>
    <numFmt numFmtId="165" formatCode="mmmm"/>
    <numFmt numFmtId="166" formatCode="#,##0.0"/>
    <numFmt numFmtId="167" formatCode="0.0%"/>
    <numFmt numFmtId="168" formatCode="[$-F800]dddd\,\ mmmm\ dd\,\ yyyy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ourier"/>
      <family val="3"/>
    </font>
    <font>
      <b/>
      <sz val="12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u val="double"/>
      <sz val="10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i/>
      <sz val="10"/>
      <color indexed="12"/>
      <name val="Arial"/>
      <family val="2"/>
    </font>
    <font>
      <sz val="10"/>
      <color rgb="FFFF0000"/>
      <name val="Arial"/>
      <family val="2"/>
    </font>
    <font>
      <i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164" fontId="2" fillId="0" borderId="0"/>
    <xf numFmtId="0" fontId="1" fillId="0" borderId="0"/>
    <xf numFmtId="0" fontId="2" fillId="0" borderId="0"/>
    <xf numFmtId="164" fontId="1" fillId="0" borderId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2" fillId="0" borderId="0"/>
    <xf numFmtId="164" fontId="1" fillId="0" borderId="0"/>
  </cellStyleXfs>
  <cellXfs count="98">
    <xf numFmtId="0" fontId="0" fillId="0" borderId="0" xfId="0"/>
    <xf numFmtId="164" fontId="3" fillId="2" borderId="0" xfId="2" applyFont="1" applyFill="1" applyAlignment="1">
      <alignment vertical="center"/>
    </xf>
    <xf numFmtId="22" fontId="6" fillId="3" borderId="1" xfId="2" applyNumberFormat="1" applyFont="1" applyFill="1" applyBorder="1"/>
    <xf numFmtId="165" fontId="7" fillId="2" borderId="1" xfId="2" applyNumberFormat="1" applyFont="1" applyFill="1" applyBorder="1" applyAlignment="1">
      <alignment horizontal="center" vertical="center"/>
    </xf>
    <xf numFmtId="0" fontId="7" fillId="2" borderId="0" xfId="2" applyNumberFormat="1" applyFont="1" applyFill="1" applyAlignment="1">
      <alignment horizontal="center" vertical="center"/>
    </xf>
    <xf numFmtId="49" fontId="7" fillId="2" borderId="0" xfId="2" applyNumberFormat="1" applyFont="1" applyFill="1" applyAlignment="1">
      <alignment horizontal="center" vertical="center"/>
    </xf>
    <xf numFmtId="164" fontId="7" fillId="2" borderId="0" xfId="2" applyFont="1" applyFill="1" applyAlignment="1">
      <alignment horizontal="center"/>
    </xf>
    <xf numFmtId="164" fontId="6" fillId="3" borderId="2" xfId="2" applyFont="1" applyFill="1" applyBorder="1"/>
    <xf numFmtId="2" fontId="7" fillId="2" borderId="2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/>
    </xf>
    <xf numFmtId="164" fontId="6" fillId="3" borderId="0" xfId="2" applyFont="1" applyFill="1"/>
    <xf numFmtId="166" fontId="6" fillId="3" borderId="0" xfId="2" applyNumberFormat="1" applyFont="1" applyFill="1" applyAlignment="1">
      <alignment horizontal="center"/>
    </xf>
    <xf numFmtId="167" fontId="6" fillId="3" borderId="0" xfId="2" applyNumberFormat="1" applyFont="1" applyFill="1" applyAlignment="1">
      <alignment horizontal="center"/>
    </xf>
    <xf numFmtId="164" fontId="5" fillId="3" borderId="0" xfId="2" applyFont="1" applyFill="1" applyAlignment="1">
      <alignment vertical="center"/>
    </xf>
    <xf numFmtId="166" fontId="5" fillId="3" borderId="0" xfId="2" applyNumberFormat="1" applyFont="1" applyFill="1" applyAlignment="1">
      <alignment horizontal="right" vertical="center"/>
    </xf>
    <xf numFmtId="167" fontId="5" fillId="3" borderId="0" xfId="2" applyNumberFormat="1" applyFont="1" applyFill="1" applyAlignment="1">
      <alignment horizontal="right" vertical="center"/>
    </xf>
    <xf numFmtId="164" fontId="5" fillId="3" borderId="0" xfId="2" applyFont="1" applyFill="1"/>
    <xf numFmtId="166" fontId="6" fillId="3" borderId="0" xfId="2" applyNumberFormat="1" applyFont="1" applyFill="1" applyAlignment="1">
      <alignment horizontal="right" vertical="center"/>
    </xf>
    <xf numFmtId="167" fontId="6" fillId="3" borderId="0" xfId="2" applyNumberFormat="1" applyFont="1" applyFill="1" applyAlignment="1">
      <alignment horizontal="right" vertical="center"/>
    </xf>
    <xf numFmtId="164" fontId="6" fillId="3" borderId="0" xfId="2" applyFont="1" applyFill="1" applyAlignment="1">
      <alignment horizontal="left" vertical="center" indent="1"/>
    </xf>
    <xf numFmtId="164" fontId="6" fillId="3" borderId="0" xfId="2" applyFont="1" applyFill="1" applyAlignment="1">
      <alignment horizontal="left" vertical="center" indent="2"/>
    </xf>
    <xf numFmtId="166" fontId="6" fillId="2" borderId="0" xfId="2" applyNumberFormat="1" applyFont="1" applyFill="1" applyAlignment="1">
      <alignment horizontal="right" vertical="center"/>
    </xf>
    <xf numFmtId="164" fontId="6" fillId="3" borderId="0" xfId="2" applyFont="1" applyFill="1" applyAlignment="1">
      <alignment horizontal="left" indent="1"/>
    </xf>
    <xf numFmtId="164" fontId="6" fillId="3" borderId="0" xfId="2" applyFont="1" applyFill="1" applyAlignment="1">
      <alignment horizontal="left" indent="2"/>
    </xf>
    <xf numFmtId="166" fontId="6" fillId="3" borderId="0" xfId="2" applyNumberFormat="1" applyFont="1" applyFill="1" applyAlignment="1">
      <alignment horizontal="right"/>
    </xf>
    <xf numFmtId="167" fontId="6" fillId="3" borderId="0" xfId="2" applyNumberFormat="1" applyFont="1" applyFill="1" applyAlignment="1">
      <alignment horizontal="right"/>
    </xf>
    <xf numFmtId="164" fontId="5" fillId="3" borderId="0" xfId="2" applyFont="1" applyFill="1" applyAlignment="1">
      <alignment horizontal="left" vertical="center" indent="1"/>
    </xf>
    <xf numFmtId="164" fontId="6" fillId="3" borderId="0" xfId="2" applyFont="1" applyFill="1" applyAlignment="1">
      <alignment horizontal="left" vertical="center" indent="3"/>
    </xf>
    <xf numFmtId="164" fontId="6" fillId="3" borderId="0" xfId="2" applyFont="1" applyFill="1" applyAlignment="1">
      <alignment horizontal="left" indent="3"/>
    </xf>
    <xf numFmtId="166" fontId="6" fillId="2" borderId="0" xfId="2" applyNumberFormat="1" applyFont="1" applyFill="1" applyAlignment="1">
      <alignment horizontal="right"/>
    </xf>
    <xf numFmtId="166" fontId="5" fillId="2" borderId="0" xfId="2" applyNumberFormat="1" applyFont="1" applyFill="1" applyAlignment="1">
      <alignment horizontal="right" vertical="center"/>
    </xf>
    <xf numFmtId="164" fontId="8" fillId="3" borderId="0" xfId="2" applyFont="1" applyFill="1" applyAlignment="1">
      <alignment horizontal="left" vertical="center" indent="1"/>
    </xf>
    <xf numFmtId="10" fontId="9" fillId="3" borderId="0" xfId="1" applyNumberFormat="1" applyFont="1" applyFill="1" applyBorder="1" applyAlignment="1">
      <alignment horizontal="right" vertical="center"/>
    </xf>
    <xf numFmtId="167" fontId="5" fillId="3" borderId="0" xfId="2" applyNumberFormat="1" applyFont="1" applyFill="1" applyAlignment="1">
      <alignment horizontal="right"/>
    </xf>
    <xf numFmtId="164" fontId="5" fillId="4" borderId="0" xfId="2" applyFont="1" applyFill="1" applyAlignment="1">
      <alignment horizontal="left" vertical="center"/>
    </xf>
    <xf numFmtId="166" fontId="5" fillId="4" borderId="0" xfId="2" applyNumberFormat="1" applyFont="1" applyFill="1" applyAlignment="1">
      <alignment horizontal="right" vertical="center"/>
    </xf>
    <xf numFmtId="167" fontId="5" fillId="4" borderId="0" xfId="2" applyNumberFormat="1" applyFont="1" applyFill="1" applyAlignment="1">
      <alignment horizontal="right" vertical="center"/>
    </xf>
    <xf numFmtId="167" fontId="9" fillId="3" borderId="0" xfId="1" applyNumberFormat="1" applyFont="1" applyFill="1" applyBorder="1" applyAlignment="1">
      <alignment horizontal="right"/>
    </xf>
    <xf numFmtId="164" fontId="5" fillId="4" borderId="0" xfId="2" applyFont="1" applyFill="1" applyAlignment="1">
      <alignment vertical="center"/>
    </xf>
    <xf numFmtId="164" fontId="5" fillId="5" borderId="0" xfId="2" applyFont="1" applyFill="1" applyAlignment="1">
      <alignment vertical="center"/>
    </xf>
    <xf numFmtId="166" fontId="10" fillId="5" borderId="0" xfId="2" applyNumberFormat="1" applyFont="1" applyFill="1" applyAlignment="1">
      <alignment horizontal="right" vertical="center"/>
    </xf>
    <xf numFmtId="167" fontId="10" fillId="5" borderId="0" xfId="2" applyNumberFormat="1" applyFont="1" applyFill="1" applyAlignment="1">
      <alignment horizontal="right" vertical="center"/>
    </xf>
    <xf numFmtId="164" fontId="11" fillId="2" borderId="0" xfId="2" applyFont="1" applyFill="1" applyAlignment="1">
      <alignment vertical="center"/>
    </xf>
    <xf numFmtId="3" fontId="11" fillId="2" borderId="0" xfId="2" applyNumberFormat="1" applyFont="1" applyFill="1" applyAlignment="1">
      <alignment horizontal="right" vertical="center"/>
    </xf>
    <xf numFmtId="10" fontId="9" fillId="3" borderId="0" xfId="1" applyNumberFormat="1" applyFont="1" applyFill="1" applyBorder="1" applyAlignment="1">
      <alignment horizontal="right"/>
    </xf>
    <xf numFmtId="10" fontId="6" fillId="3" borderId="0" xfId="2" applyNumberFormat="1" applyFont="1" applyFill="1" applyAlignment="1">
      <alignment horizontal="right"/>
    </xf>
    <xf numFmtId="0" fontId="14" fillId="2" borderId="0" xfId="3" applyFont="1" applyFill="1" applyAlignment="1">
      <alignment horizontal="left" vertical="center" wrapText="1"/>
    </xf>
    <xf numFmtId="164" fontId="13" fillId="3" borderId="2" xfId="2" applyFont="1" applyFill="1" applyBorder="1" applyAlignment="1">
      <alignment horizontal="left" vertical="center" indent="1"/>
    </xf>
    <xf numFmtId="10" fontId="17" fillId="3" borderId="2" xfId="1" applyNumberFormat="1" applyFont="1" applyFill="1" applyBorder="1" applyAlignment="1">
      <alignment horizontal="right" vertical="center"/>
    </xf>
    <xf numFmtId="10" fontId="18" fillId="3" borderId="2" xfId="2" applyNumberFormat="1" applyFont="1" applyFill="1" applyBorder="1" applyAlignment="1">
      <alignment horizontal="right"/>
    </xf>
    <xf numFmtId="164" fontId="7" fillId="2" borderId="1" xfId="2" applyFont="1" applyFill="1" applyBorder="1" applyAlignment="1">
      <alignment horizontal="center" vertical="center"/>
    </xf>
    <xf numFmtId="164" fontId="7" fillId="2" borderId="0" xfId="2" applyFont="1" applyFill="1" applyAlignment="1">
      <alignment horizontal="center" vertical="center"/>
    </xf>
    <xf numFmtId="164" fontId="5" fillId="3" borderId="0" xfId="2" applyFont="1" applyFill="1" applyAlignment="1">
      <alignment horizontal="center" vertical="center"/>
    </xf>
    <xf numFmtId="0" fontId="12" fillId="0" borderId="0" xfId="3" applyFont="1" applyAlignment="1">
      <alignment horizontal="left" vertical="center" wrapText="1" indent="1"/>
    </xf>
    <xf numFmtId="164" fontId="4" fillId="2" borderId="0" xfId="2" applyFont="1" applyFill="1" applyAlignment="1">
      <alignment horizontal="center" vertical="center"/>
    </xf>
    <xf numFmtId="164" fontId="5" fillId="2" borderId="0" xfId="2" applyFont="1" applyFill="1" applyAlignment="1">
      <alignment horizontal="right" vertical="center"/>
    </xf>
    <xf numFmtId="164" fontId="4" fillId="3" borderId="0" xfId="2" applyFont="1" applyFill="1" applyAlignment="1" applyProtection="1">
      <alignment horizontal="center" vertical="center"/>
      <protection locked="0"/>
    </xf>
    <xf numFmtId="164" fontId="4" fillId="3" borderId="0" xfId="2" applyFont="1" applyFill="1" applyAlignment="1">
      <alignment horizontal="center" vertical="center"/>
    </xf>
    <xf numFmtId="164" fontId="6" fillId="3" borderId="0" xfId="2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164" fontId="9" fillId="2" borderId="0" xfId="2" applyFont="1" applyFill="1" applyAlignment="1">
      <alignment vertical="center"/>
    </xf>
    <xf numFmtId="0" fontId="12" fillId="2" borderId="0" xfId="3" applyFont="1" applyFill="1" applyAlignment="1">
      <alignment horizontal="left" vertical="center" indent="1"/>
    </xf>
    <xf numFmtId="0" fontId="12" fillId="2" borderId="0" xfId="3" applyFont="1" applyFill="1" applyAlignment="1">
      <alignment horizontal="left" vertical="center" wrapText="1" indent="1"/>
    </xf>
    <xf numFmtId="164" fontId="6" fillId="2" borderId="0" xfId="2" applyFont="1" applyFill="1" applyAlignment="1">
      <alignment horizontal="center" vertical="center"/>
    </xf>
    <xf numFmtId="22" fontId="6" fillId="2" borderId="1" xfId="2" applyNumberFormat="1" applyFont="1" applyFill="1" applyBorder="1" applyAlignment="1">
      <alignment horizontal="center" vertical="center"/>
    </xf>
    <xf numFmtId="164" fontId="5" fillId="2" borderId="0" xfId="2" applyFont="1" applyFill="1" applyAlignment="1">
      <alignment horizontal="center" vertical="center"/>
    </xf>
    <xf numFmtId="164" fontId="6" fillId="2" borderId="2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164" fontId="6" fillId="2" borderId="0" xfId="2" applyFont="1" applyFill="1" applyAlignment="1">
      <alignment vertical="center"/>
    </xf>
    <xf numFmtId="49" fontId="5" fillId="2" borderId="0" xfId="2" applyNumberFormat="1" applyFont="1" applyFill="1" applyAlignment="1">
      <alignment horizontal="center" vertical="center"/>
    </xf>
    <xf numFmtId="164" fontId="6" fillId="2" borderId="0" xfId="2" applyFont="1" applyFill="1" applyAlignment="1">
      <alignment horizontal="center" vertical="center"/>
    </xf>
    <xf numFmtId="164" fontId="5" fillId="2" borderId="0" xfId="2" applyFont="1" applyFill="1" applyAlignment="1">
      <alignment vertical="center"/>
    </xf>
    <xf numFmtId="167" fontId="5" fillId="2" borderId="0" xfId="2" applyNumberFormat="1" applyFont="1" applyFill="1" applyAlignment="1">
      <alignment horizontal="right" vertical="center"/>
    </xf>
    <xf numFmtId="167" fontId="6" fillId="2" borderId="0" xfId="2" applyNumberFormat="1" applyFont="1" applyFill="1" applyAlignment="1">
      <alignment horizontal="right" vertical="center"/>
    </xf>
    <xf numFmtId="164" fontId="5" fillId="2" borderId="0" xfId="2" applyFont="1" applyFill="1" applyAlignment="1">
      <alignment horizontal="left" vertical="center" indent="1"/>
    </xf>
    <xf numFmtId="164" fontId="6" fillId="2" borderId="0" xfId="2" applyFont="1" applyFill="1" applyAlignment="1">
      <alignment horizontal="left" vertical="center" indent="2"/>
    </xf>
    <xf numFmtId="164" fontId="6" fillId="2" borderId="0" xfId="2" applyFont="1" applyFill="1" applyAlignment="1">
      <alignment horizontal="left" vertical="center" indent="4"/>
    </xf>
    <xf numFmtId="164" fontId="6" fillId="2" borderId="0" xfId="2" applyFont="1" applyFill="1" applyAlignment="1">
      <alignment horizontal="left" vertical="center"/>
    </xf>
    <xf numFmtId="164" fontId="6" fillId="2" borderId="0" xfId="2" applyFont="1" applyFill="1" applyAlignment="1">
      <alignment horizontal="left" vertical="center" indent="1"/>
    </xf>
    <xf numFmtId="164" fontId="5" fillId="6" borderId="0" xfId="2" applyFont="1" applyFill="1" applyAlignment="1">
      <alignment horizontal="left" vertical="center"/>
    </xf>
    <xf numFmtId="166" fontId="5" fillId="6" borderId="0" xfId="2" applyNumberFormat="1" applyFont="1" applyFill="1" applyAlignment="1">
      <alignment horizontal="right" vertical="center"/>
    </xf>
    <xf numFmtId="167" fontId="5" fillId="6" borderId="0" xfId="2" applyNumberFormat="1" applyFont="1" applyFill="1" applyAlignment="1">
      <alignment horizontal="right" vertical="center"/>
    </xf>
    <xf numFmtId="164" fontId="8" fillId="2" borderId="0" xfId="2" applyFont="1" applyFill="1" applyAlignment="1">
      <alignment horizontal="left" vertical="center" indent="1"/>
    </xf>
    <xf numFmtId="10" fontId="9" fillId="2" borderId="0" xfId="1" applyNumberFormat="1" applyFont="1" applyFill="1" applyBorder="1" applyAlignment="1">
      <alignment horizontal="right" vertical="center"/>
    </xf>
    <xf numFmtId="164" fontId="5" fillId="6" borderId="0" xfId="2" applyFont="1" applyFill="1" applyAlignment="1">
      <alignment vertical="center"/>
    </xf>
    <xf numFmtId="167" fontId="19" fillId="2" borderId="0" xfId="2" applyNumberFormat="1" applyFont="1" applyFill="1" applyAlignment="1">
      <alignment horizontal="right" vertical="center"/>
    </xf>
    <xf numFmtId="164" fontId="5" fillId="2" borderId="0" xfId="2" applyFont="1" applyFill="1" applyAlignment="1">
      <alignment horizontal="left" vertical="center"/>
    </xf>
    <xf numFmtId="166" fontId="5" fillId="2" borderId="0" xfId="8" applyNumberFormat="1" applyFont="1" applyFill="1" applyAlignment="1">
      <alignment horizontal="right" vertical="center"/>
    </xf>
    <xf numFmtId="164" fontId="11" fillId="2" borderId="2" xfId="2" applyFont="1" applyFill="1" applyBorder="1" applyAlignment="1">
      <alignment horizontal="left" vertical="center" indent="1"/>
    </xf>
    <xf numFmtId="10" fontId="7" fillId="2" borderId="2" xfId="1" applyNumberFormat="1" applyFont="1" applyFill="1" applyBorder="1" applyAlignment="1">
      <alignment horizontal="right" vertical="center"/>
    </xf>
    <xf numFmtId="10" fontId="7" fillId="3" borderId="2" xfId="1" applyNumberFormat="1" applyFont="1" applyFill="1" applyBorder="1" applyAlignment="1">
      <alignment horizontal="right" vertical="center"/>
    </xf>
    <xf numFmtId="167" fontId="20" fillId="2" borderId="2" xfId="2" applyNumberFormat="1" applyFont="1" applyFill="1" applyBorder="1" applyAlignment="1">
      <alignment horizontal="right" vertical="center"/>
    </xf>
    <xf numFmtId="167" fontId="19" fillId="2" borderId="0" xfId="2" applyNumberFormat="1" applyFont="1" applyFill="1" applyAlignment="1">
      <alignment horizontal="center" vertical="center"/>
    </xf>
    <xf numFmtId="167" fontId="6" fillId="2" borderId="0" xfId="2" applyNumberFormat="1" applyFont="1" applyFill="1" applyAlignment="1">
      <alignment horizontal="center" vertical="center"/>
    </xf>
    <xf numFmtId="164" fontId="21" fillId="2" borderId="0" xfId="9" applyFont="1" applyFill="1" applyAlignment="1">
      <alignment horizontal="left"/>
    </xf>
    <xf numFmtId="0" fontId="12" fillId="2" borderId="0" xfId="3" applyFont="1" applyFill="1" applyAlignment="1">
      <alignment horizontal="left" indent="1"/>
    </xf>
    <xf numFmtId="0" fontId="12" fillId="2" borderId="0" xfId="3" applyFont="1" applyFill="1" applyAlignment="1">
      <alignment horizontal="left" indent="1"/>
    </xf>
    <xf numFmtId="168" fontId="12" fillId="2" borderId="0" xfId="3" applyNumberFormat="1" applyFont="1" applyFill="1" applyAlignment="1">
      <alignment horizontal="center"/>
    </xf>
  </cellXfs>
  <cellStyles count="10">
    <cellStyle name="ANCLAS,REZONES Y SUS PARTES,DE FUNDICION,DE HIERRO O DE ACERO 10" xfId="7" xr:uid="{9ABAE885-00F9-41B1-BE6D-3BEE6ACAA469}"/>
    <cellStyle name="Normal" xfId="0" builtinId="0"/>
    <cellStyle name="Normal 13 3" xfId="4" xr:uid="{2170F6B4-C996-42C2-9216-5380B682AFBA}"/>
    <cellStyle name="Normal 14_Balance Fiscal Hoja de Trabajo original 2" xfId="2" xr:uid="{A2B6CA0A-CA8E-4C5A-9165-D877B5A943A6}"/>
    <cellStyle name="Normal 14_Balance Fiscal Hoja de Trabajo original 2 3" xfId="8" xr:uid="{4AAC0044-93E7-4EF7-AD99-DDB99FF2DEB3}"/>
    <cellStyle name="Normal 2" xfId="5" xr:uid="{EF371350-4C13-4648-B55A-799C88AEDCF6}"/>
    <cellStyle name="Normal 2 2" xfId="3" xr:uid="{504C7323-2B5D-458B-9D66-8C8CA59E7A6D}"/>
    <cellStyle name="Normal 3" xfId="9" xr:uid="{44BBD472-C62A-49EA-B5FF-70CD537A2F98}"/>
    <cellStyle name="Porcentaje" xfId="1" builtinId="5"/>
    <cellStyle name="Porcentaje 2" xfId="6" xr:uid="{4E6E35A7-1092-45E8-92CB-6733EA2DBB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563F3-258F-46BA-8A6E-C86C0B63A361}">
  <sheetPr>
    <pageSetUpPr fitToPage="1"/>
  </sheetPr>
  <dimension ref="A1:E58"/>
  <sheetViews>
    <sheetView tabSelected="1" workbookViewId="0">
      <selection activeCell="A28" sqref="A28"/>
    </sheetView>
  </sheetViews>
  <sheetFormatPr baseColWidth="10" defaultRowHeight="15" x14ac:dyDescent="0.25"/>
  <cols>
    <col min="1" max="1" width="52.85546875" bestFit="1" customWidth="1"/>
    <col min="8" max="8" width="14.5703125" bestFit="1" customWidth="1"/>
  </cols>
  <sheetData>
    <row r="1" spans="1:5" ht="15.75" x14ac:dyDescent="0.25">
      <c r="A1" s="1" t="s">
        <v>0</v>
      </c>
      <c r="B1" s="54"/>
      <c r="C1" s="54"/>
      <c r="D1" s="55" t="s">
        <v>1</v>
      </c>
      <c r="E1" s="55"/>
    </row>
    <row r="2" spans="1:5" x14ac:dyDescent="0.25">
      <c r="A2" s="56" t="s">
        <v>2</v>
      </c>
      <c r="B2" s="56"/>
      <c r="C2" s="56"/>
      <c r="D2" s="56"/>
      <c r="E2" s="56"/>
    </row>
    <row r="3" spans="1:5" x14ac:dyDescent="0.25">
      <c r="A3" s="57" t="s">
        <v>3</v>
      </c>
      <c r="B3" s="57"/>
      <c r="C3" s="57"/>
      <c r="D3" s="57"/>
      <c r="E3" s="57"/>
    </row>
    <row r="4" spans="1:5" x14ac:dyDescent="0.25">
      <c r="A4" s="58" t="s">
        <v>4</v>
      </c>
      <c r="B4" s="58"/>
      <c r="C4" s="58"/>
      <c r="D4" s="58"/>
      <c r="E4" s="58"/>
    </row>
    <row r="5" spans="1:5" x14ac:dyDescent="0.25">
      <c r="A5" s="2" t="s">
        <v>0</v>
      </c>
      <c r="B5" s="3" t="s">
        <v>40</v>
      </c>
      <c r="C5" s="3" t="s">
        <v>40</v>
      </c>
      <c r="D5" s="50" t="s">
        <v>5</v>
      </c>
      <c r="E5" s="50"/>
    </row>
    <row r="6" spans="1:5" x14ac:dyDescent="0.25">
      <c r="A6" s="52" t="s">
        <v>6</v>
      </c>
      <c r="B6" s="4">
        <v>2026</v>
      </c>
      <c r="C6" s="4">
        <v>2025</v>
      </c>
      <c r="D6" s="51"/>
      <c r="E6" s="51"/>
    </row>
    <row r="7" spans="1:5" x14ac:dyDescent="0.25">
      <c r="A7" s="52"/>
      <c r="B7" s="5" t="s">
        <v>7</v>
      </c>
      <c r="C7" s="5" t="s">
        <v>8</v>
      </c>
      <c r="D7" s="6" t="s">
        <v>9</v>
      </c>
      <c r="E7" s="6" t="s">
        <v>10</v>
      </c>
    </row>
    <row r="8" spans="1:5" x14ac:dyDescent="0.25">
      <c r="A8" s="7"/>
      <c r="B8" s="8" t="s">
        <v>11</v>
      </c>
      <c r="C8" s="8" t="s">
        <v>12</v>
      </c>
      <c r="D8" s="9" t="s">
        <v>13</v>
      </c>
      <c r="E8" s="9" t="s">
        <v>14</v>
      </c>
    </row>
    <row r="9" spans="1:5" x14ac:dyDescent="0.25">
      <c r="A9" s="10"/>
      <c r="B9" s="11"/>
      <c r="C9" s="11"/>
      <c r="D9" s="11"/>
      <c r="E9" s="12"/>
    </row>
    <row r="10" spans="1:5" x14ac:dyDescent="0.25">
      <c r="A10" s="13" t="s">
        <v>15</v>
      </c>
      <c r="B10" s="14">
        <f>B12+B17+B19+B21+B23+B25</f>
        <v>6016.7295463400005</v>
      </c>
      <c r="C10" s="14">
        <f>C12+C17+C19+C21+C23+C25</f>
        <v>5493.1683079470004</v>
      </c>
      <c r="D10" s="14">
        <f>B10-C10</f>
        <v>523.56123839300017</v>
      </c>
      <c r="E10" s="15">
        <f>IFERROR(+D10/C10,"...")</f>
        <v>9.531134111357209E-2</v>
      </c>
    </row>
    <row r="11" spans="1:5" x14ac:dyDescent="0.25">
      <c r="A11" s="16"/>
      <c r="B11" s="17"/>
      <c r="C11" s="17"/>
      <c r="D11" s="17" t="s">
        <v>0</v>
      </c>
      <c r="E11" s="18" t="s">
        <v>0</v>
      </c>
    </row>
    <row r="12" spans="1:5" x14ac:dyDescent="0.25">
      <c r="A12" s="19" t="s">
        <v>16</v>
      </c>
      <c r="B12" s="17">
        <f>B13+B14+B15</f>
        <v>5552.6776805300005</v>
      </c>
      <c r="C12" s="17">
        <f>C13+C14+C15</f>
        <v>5184.0925581199999</v>
      </c>
      <c r="D12" s="17">
        <f>B12-C12</f>
        <v>368.58512241000062</v>
      </c>
      <c r="E12" s="18">
        <f t="shared" ref="E12:E15" si="0">IFERROR(+D12/C12,"...")</f>
        <v>7.109925570921273E-2</v>
      </c>
    </row>
    <row r="13" spans="1:5" x14ac:dyDescent="0.25">
      <c r="A13" s="20" t="s">
        <v>17</v>
      </c>
      <c r="B13" s="21">
        <v>3291.5707552800004</v>
      </c>
      <c r="C13" s="21">
        <v>3194.5431406100001</v>
      </c>
      <c r="D13" s="17">
        <f>B13-C13</f>
        <v>97.027614670000276</v>
      </c>
      <c r="E13" s="18">
        <f t="shared" si="0"/>
        <v>3.0372923576005548E-2</v>
      </c>
    </row>
    <row r="14" spans="1:5" x14ac:dyDescent="0.25">
      <c r="A14" s="20" t="s">
        <v>43</v>
      </c>
      <c r="B14" s="21">
        <v>2175.0314872100003</v>
      </c>
      <c r="C14" s="21">
        <v>1907.2999999999997</v>
      </c>
      <c r="D14" s="17">
        <f>B14-C14</f>
        <v>267.73148721000052</v>
      </c>
      <c r="E14" s="18">
        <f t="shared" si="0"/>
        <v>0.14037198511508445</v>
      </c>
    </row>
    <row r="15" spans="1:5" x14ac:dyDescent="0.25">
      <c r="A15" s="20" t="s">
        <v>19</v>
      </c>
      <c r="B15" s="21">
        <v>86.075438040000009</v>
      </c>
      <c r="C15" s="21">
        <v>82.249417510000001</v>
      </c>
      <c r="D15" s="17">
        <f>B15-C15</f>
        <v>3.8260205300000081</v>
      </c>
      <c r="E15" s="18">
        <f t="shared" si="0"/>
        <v>4.6517296363039105E-2</v>
      </c>
    </row>
    <row r="16" spans="1:5" x14ac:dyDescent="0.25">
      <c r="A16" s="20"/>
      <c r="B16" s="21"/>
      <c r="C16" s="21"/>
      <c r="D16" s="17"/>
      <c r="E16" s="18"/>
    </row>
    <row r="17" spans="1:5" x14ac:dyDescent="0.25">
      <c r="A17" s="20" t="s">
        <v>20</v>
      </c>
      <c r="B17" s="21">
        <v>63.598014489999969</v>
      </c>
      <c r="C17" s="21">
        <v>80.952858367000005</v>
      </c>
      <c r="D17" s="17">
        <f>B17-C17</f>
        <v>-17.354843877000036</v>
      </c>
      <c r="E17" s="18">
        <f>IFERROR(+D17/C17,"...")</f>
        <v>-0.21438210122639281</v>
      </c>
    </row>
    <row r="18" spans="1:5" x14ac:dyDescent="0.25">
      <c r="A18" s="10"/>
      <c r="B18" s="21"/>
      <c r="C18" s="21"/>
      <c r="D18" s="17" t="s">
        <v>0</v>
      </c>
      <c r="E18" s="18" t="s">
        <v>0</v>
      </c>
    </row>
    <row r="19" spans="1:5" x14ac:dyDescent="0.25">
      <c r="A19" s="19" t="s">
        <v>21</v>
      </c>
      <c r="B19" s="21">
        <v>196.74823784000012</v>
      </c>
      <c r="C19" s="21">
        <v>221.79845750999971</v>
      </c>
      <c r="D19" s="17">
        <f>B19-C19</f>
        <v>-25.050219669999592</v>
      </c>
      <c r="E19" s="18">
        <f>IFERROR(+D19/C19,"...")</f>
        <v>-0.1129413610501336</v>
      </c>
    </row>
    <row r="20" spans="1:5" x14ac:dyDescent="0.25">
      <c r="A20" s="22"/>
      <c r="B20" s="21"/>
      <c r="C20" s="21"/>
      <c r="D20" s="17" t="s">
        <v>0</v>
      </c>
      <c r="E20" s="18"/>
    </row>
    <row r="21" spans="1:5" x14ac:dyDescent="0.25">
      <c r="A21" s="19" t="s">
        <v>22</v>
      </c>
      <c r="B21" s="21">
        <v>198.20440907000003</v>
      </c>
      <c r="C21" s="21">
        <v>2.5763874099999997</v>
      </c>
      <c r="D21" s="17">
        <f>B21-C21</f>
        <v>195.62802166000003</v>
      </c>
      <c r="E21" s="18">
        <f>IFERROR(+D21/C21,"...")</f>
        <v>75.931135550767209</v>
      </c>
    </row>
    <row r="22" spans="1:5" x14ac:dyDescent="0.25">
      <c r="A22" s="22"/>
      <c r="B22" s="21"/>
      <c r="C22" s="21"/>
      <c r="D22" s="17"/>
      <c r="E22" s="18"/>
    </row>
    <row r="23" spans="1:5" x14ac:dyDescent="0.25">
      <c r="A23" s="19" t="s">
        <v>44</v>
      </c>
      <c r="B23" s="21">
        <v>5.5012044099999997</v>
      </c>
      <c r="C23" s="21">
        <v>3.7480465400000007</v>
      </c>
      <c r="D23" s="17">
        <f>B23-C23</f>
        <v>1.753157869999999</v>
      </c>
      <c r="E23" s="18">
        <f>IFERROR(+D23/C23,"...")</f>
        <v>0.46775242817555801</v>
      </c>
    </row>
    <row r="24" spans="1:5" x14ac:dyDescent="0.25">
      <c r="A24" s="10"/>
      <c r="B24" s="17"/>
      <c r="C24" s="17"/>
      <c r="D24" s="17" t="s">
        <v>0</v>
      </c>
      <c r="E24" s="18"/>
    </row>
    <row r="25" spans="1:5" x14ac:dyDescent="0.25">
      <c r="A25" s="19" t="s">
        <v>23</v>
      </c>
      <c r="B25" s="21">
        <v>0</v>
      </c>
      <c r="C25" s="21">
        <v>0</v>
      </c>
      <c r="D25" s="21">
        <f>B25-C25</f>
        <v>0</v>
      </c>
      <c r="E25" s="18" t="str">
        <f>IFERROR(+D25/B25,"...")</f>
        <v>...</v>
      </c>
    </row>
    <row r="26" spans="1:5" x14ac:dyDescent="0.25">
      <c r="A26" s="23"/>
      <c r="B26" s="24"/>
      <c r="C26" s="24"/>
      <c r="D26" s="24" t="s">
        <v>0</v>
      </c>
      <c r="E26" s="25" t="s">
        <v>0</v>
      </c>
    </row>
    <row r="27" spans="1:5" x14ac:dyDescent="0.25">
      <c r="A27" s="13" t="s">
        <v>24</v>
      </c>
      <c r="B27" s="14">
        <f>B29+B34+B38</f>
        <v>7746.2809951136696</v>
      </c>
      <c r="C27" s="14">
        <f>C29+C34+C38</f>
        <v>7721.5858757329997</v>
      </c>
      <c r="D27" s="14">
        <f t="shared" ref="D27:D28" si="1">B27-C27</f>
        <v>24.695119380669894</v>
      </c>
      <c r="E27" s="15">
        <f t="shared" ref="E27:E28" si="2">IFERROR(+D27/C27,"...")</f>
        <v>3.1981926741604257E-3</v>
      </c>
    </row>
    <row r="28" spans="1:5" x14ac:dyDescent="0.25">
      <c r="A28" s="26" t="s">
        <v>25</v>
      </c>
      <c r="B28" s="14">
        <f>SUM(B30:B32)+B34</f>
        <v>6341.9697077760111</v>
      </c>
      <c r="C28" s="14">
        <f>SUM(C30:C32)+C34</f>
        <v>6143.0201999999999</v>
      </c>
      <c r="D28" s="14">
        <f t="shared" si="1"/>
        <v>198.94950777601116</v>
      </c>
      <c r="E28" s="15">
        <f t="shared" si="2"/>
        <v>3.2386269505675913E-2</v>
      </c>
    </row>
    <row r="29" spans="1:5" x14ac:dyDescent="0.25">
      <c r="A29" s="20" t="s">
        <v>26</v>
      </c>
      <c r="B29" s="17">
        <f>B30+B31+B32</f>
        <v>5106.6261317860108</v>
      </c>
      <c r="C29" s="17">
        <f>C30+C31+C32</f>
        <v>4921.1775304599996</v>
      </c>
      <c r="D29" s="17">
        <f t="shared" ref="D29:D32" si="3">B29-C29</f>
        <v>185.44860132601116</v>
      </c>
      <c r="E29" s="18">
        <f t="shared" ref="E29:E32" si="4">IFERROR(+D29/C29,"...")</f>
        <v>3.7683786081311441E-2</v>
      </c>
    </row>
    <row r="30" spans="1:5" x14ac:dyDescent="0.25">
      <c r="A30" s="27" t="s">
        <v>27</v>
      </c>
      <c r="B30" s="21">
        <v>2975.7209034260104</v>
      </c>
      <c r="C30" s="21">
        <v>2946.0782913200001</v>
      </c>
      <c r="D30" s="17">
        <f t="shared" si="3"/>
        <v>29.642612106010347</v>
      </c>
      <c r="E30" s="18">
        <f t="shared" si="4"/>
        <v>1.00617190633888E-2</v>
      </c>
    </row>
    <row r="31" spans="1:5" x14ac:dyDescent="0.25">
      <c r="A31" s="27" t="s">
        <v>18</v>
      </c>
      <c r="B31" s="21">
        <v>1985.6230189100002</v>
      </c>
      <c r="C31" s="21">
        <v>1832.606935</v>
      </c>
      <c r="D31" s="17">
        <f t="shared" si="3"/>
        <v>153.01608391000013</v>
      </c>
      <c r="E31" s="18">
        <f t="shared" si="4"/>
        <v>8.3496401212734758E-2</v>
      </c>
    </row>
    <row r="32" spans="1:5" x14ac:dyDescent="0.25">
      <c r="A32" s="27" t="s">
        <v>19</v>
      </c>
      <c r="B32" s="21">
        <v>145.28220945000001</v>
      </c>
      <c r="C32" s="21">
        <v>142.49230413999999</v>
      </c>
      <c r="D32" s="17">
        <f t="shared" si="3"/>
        <v>2.7899053100000231</v>
      </c>
      <c r="E32" s="18">
        <f t="shared" si="4"/>
        <v>1.9579340279731287E-2</v>
      </c>
    </row>
    <row r="33" spans="1:5" x14ac:dyDescent="0.25">
      <c r="A33" s="28"/>
      <c r="B33" s="29"/>
      <c r="C33" s="29"/>
      <c r="D33" s="24"/>
      <c r="E33" s="25"/>
    </row>
    <row r="34" spans="1:5" x14ac:dyDescent="0.25">
      <c r="A34" s="20" t="s">
        <v>28</v>
      </c>
      <c r="B34" s="21">
        <f>B35+B36</f>
        <v>1235.3435759900003</v>
      </c>
      <c r="C34" s="21">
        <f>C35+C36</f>
        <v>1221.8426695400001</v>
      </c>
      <c r="D34" s="17">
        <f>B34-C34</f>
        <v>13.50090645000023</v>
      </c>
      <c r="E34" s="18">
        <f t="shared" ref="E34" si="5">IFERROR(+D34/C34,"...")</f>
        <v>1.104962757200406E-2</v>
      </c>
    </row>
    <row r="35" spans="1:5" x14ac:dyDescent="0.25">
      <c r="A35" s="27" t="s">
        <v>29</v>
      </c>
      <c r="B35" s="21">
        <v>1112.8003064200002</v>
      </c>
      <c r="C35" s="21">
        <v>1094.83203527</v>
      </c>
      <c r="D35" s="17">
        <f>B35-C35</f>
        <v>17.968271150000191</v>
      </c>
      <c r="E35" s="18">
        <f t="shared" ref="E35:E36" si="6">IFERROR(+D35/C35,"...")</f>
        <v>1.6411897506788772E-2</v>
      </c>
    </row>
    <row r="36" spans="1:5" x14ac:dyDescent="0.25">
      <c r="A36" s="27" t="s">
        <v>30</v>
      </c>
      <c r="B36" s="21">
        <v>122.54326957000001</v>
      </c>
      <c r="C36" s="21">
        <v>127.01063427</v>
      </c>
      <c r="D36" s="17">
        <f>B36-C36</f>
        <v>-4.4673646999999903</v>
      </c>
      <c r="E36" s="18">
        <f t="shared" si="6"/>
        <v>-3.5173154796654574E-2</v>
      </c>
    </row>
    <row r="37" spans="1:5" x14ac:dyDescent="0.25">
      <c r="A37" s="28"/>
      <c r="B37" s="29"/>
      <c r="C37" s="29"/>
      <c r="D37" s="24"/>
      <c r="E37" s="25"/>
    </row>
    <row r="38" spans="1:5" x14ac:dyDescent="0.25">
      <c r="A38" s="26" t="s">
        <v>31</v>
      </c>
      <c r="B38" s="30">
        <v>1404.3112873376581</v>
      </c>
      <c r="C38" s="30">
        <v>1578.5656757329996</v>
      </c>
      <c r="D38" s="14">
        <f t="shared" ref="D38:D49" si="7">B38-C38</f>
        <v>-174.25438839534149</v>
      </c>
      <c r="E38" s="15">
        <f>IFERROR(+D38/C38,"...")</f>
        <v>-0.11038779765335217</v>
      </c>
    </row>
    <row r="39" spans="1:5" x14ac:dyDescent="0.25">
      <c r="A39" s="31" t="s">
        <v>32</v>
      </c>
      <c r="B39" s="32">
        <f>+B38/B50</f>
        <v>1.476635413242881E-2</v>
      </c>
      <c r="C39" s="32">
        <f>+C38/C50</f>
        <v>1.7449925999617515E-2</v>
      </c>
      <c r="D39" s="32">
        <f t="shared" si="7"/>
        <v>-2.6835718671887054E-3</v>
      </c>
      <c r="E39" s="33"/>
    </row>
    <row r="40" spans="1:5" x14ac:dyDescent="0.25">
      <c r="A40" s="34" t="s">
        <v>33</v>
      </c>
      <c r="B40" s="35">
        <f>+B12-B28</f>
        <v>-789.29202724601055</v>
      </c>
      <c r="C40" s="35">
        <f>+C12-C28</f>
        <v>-958.92764188000001</v>
      </c>
      <c r="D40" s="35">
        <f t="shared" si="7"/>
        <v>169.63561463398946</v>
      </c>
      <c r="E40" s="36">
        <f>IFERROR(+D40/C40,"...")</f>
        <v>-0.17690137109971601</v>
      </c>
    </row>
    <row r="41" spans="1:5" x14ac:dyDescent="0.25">
      <c r="A41" s="31" t="s">
        <v>32</v>
      </c>
      <c r="B41" s="32">
        <f>B40/B50</f>
        <v>-8.2994174392154382E-3</v>
      </c>
      <c r="C41" s="32">
        <f>C40/C50</f>
        <v>-1.0600266208134632E-2</v>
      </c>
      <c r="D41" s="32">
        <f t="shared" si="7"/>
        <v>2.3008487689191934E-3</v>
      </c>
      <c r="E41" s="37"/>
    </row>
    <row r="42" spans="1:5" x14ac:dyDescent="0.25">
      <c r="A42" s="38" t="s">
        <v>34</v>
      </c>
      <c r="B42" s="35">
        <f>B12+B17+B19-B28</f>
        <v>-528.94577491601103</v>
      </c>
      <c r="C42" s="35">
        <f>C12+C17+C19-C29-C34</f>
        <v>-656.17632600299999</v>
      </c>
      <c r="D42" s="35">
        <f t="shared" si="7"/>
        <v>127.23055108698895</v>
      </c>
      <c r="E42" s="36">
        <f>IFERROR(+D42/C42,"...")</f>
        <v>-0.19389689332743051</v>
      </c>
    </row>
    <row r="43" spans="1:5" x14ac:dyDescent="0.25">
      <c r="A43" s="31" t="s">
        <v>35</v>
      </c>
      <c r="B43" s="32">
        <f>B42/B50</f>
        <v>-5.5618727127582984E-3</v>
      </c>
      <c r="C43" s="32">
        <f>C42/C50</f>
        <v>-7.2535647439162694E-3</v>
      </c>
      <c r="D43" s="32">
        <f t="shared" si="7"/>
        <v>1.691692031157971E-3</v>
      </c>
      <c r="E43" s="25" t="s">
        <v>0</v>
      </c>
    </row>
    <row r="44" spans="1:5" x14ac:dyDescent="0.25">
      <c r="A44" s="38" t="s">
        <v>36</v>
      </c>
      <c r="B44" s="35">
        <f>B10-B28</f>
        <v>-325.24016143601057</v>
      </c>
      <c r="C44" s="35">
        <f>C10-C28</f>
        <v>-649.85189205299957</v>
      </c>
      <c r="D44" s="35">
        <f t="shared" si="7"/>
        <v>324.61173061698901</v>
      </c>
      <c r="E44" s="36">
        <f>IFERROR(+D44/C44,"...")</f>
        <v>-0.49951648150393452</v>
      </c>
    </row>
    <row r="45" spans="1:5" x14ac:dyDescent="0.25">
      <c r="A45" s="31" t="s">
        <v>35</v>
      </c>
      <c r="B45" s="32">
        <f>B44/B50</f>
        <v>-3.4199051486351042E-3</v>
      </c>
      <c r="C45" s="32">
        <f>C44/C50</f>
        <v>-7.1836526039821928E-3</v>
      </c>
      <c r="D45" s="32">
        <f t="shared" si="7"/>
        <v>3.7637474553470886E-3</v>
      </c>
      <c r="E45" s="25" t="s">
        <v>0</v>
      </c>
    </row>
    <row r="46" spans="1:5" x14ac:dyDescent="0.25">
      <c r="A46" s="34" t="s">
        <v>37</v>
      </c>
      <c r="B46" s="35">
        <f>B10-B27+B34</f>
        <v>-494.20787278366879</v>
      </c>
      <c r="C46" s="35">
        <f>C10-C27+C34</f>
        <v>-1006.5748982459993</v>
      </c>
      <c r="D46" s="35">
        <f t="shared" si="7"/>
        <v>512.3670254623305</v>
      </c>
      <c r="E46" s="36">
        <f>IFERROR(+D46/C46,"...")</f>
        <v>-0.50902026898857944</v>
      </c>
    </row>
    <row r="47" spans="1:5" x14ac:dyDescent="0.25">
      <c r="A47" s="31" t="s">
        <v>35</v>
      </c>
      <c r="B47" s="32">
        <f>B46/B50</f>
        <v>-5.1966031537018509E-3</v>
      </c>
      <c r="C47" s="32">
        <f>C46/C50</f>
        <v>-1.1126972895384382E-2</v>
      </c>
      <c r="D47" s="32">
        <f t="shared" si="7"/>
        <v>5.9303697416825309E-3</v>
      </c>
      <c r="E47" s="25" t="s">
        <v>0</v>
      </c>
    </row>
    <row r="48" spans="1:5" x14ac:dyDescent="0.25">
      <c r="A48" s="39" t="s">
        <v>45</v>
      </c>
      <c r="B48" s="40">
        <f>+B10-B27</f>
        <v>-1729.5514487736691</v>
      </c>
      <c r="C48" s="40">
        <f>+C10-C27</f>
        <v>-2228.4175677859994</v>
      </c>
      <c r="D48" s="40">
        <f t="shared" si="7"/>
        <v>498.86611901233027</v>
      </c>
      <c r="E48" s="41">
        <f>(IFERROR(+D48/C48,"..."))</f>
        <v>-0.22386563731319392</v>
      </c>
    </row>
    <row r="49" spans="1:5" x14ac:dyDescent="0.25">
      <c r="A49" s="47" t="s">
        <v>35</v>
      </c>
      <c r="B49" s="48">
        <f>B48/B50</f>
        <v>-1.8186259281063918E-2</v>
      </c>
      <c r="C49" s="48">
        <f>C48/C50</f>
        <v>-2.4633578603599712E-2</v>
      </c>
      <c r="D49" s="48">
        <f t="shared" si="7"/>
        <v>6.4473193225357932E-3</v>
      </c>
      <c r="E49" s="49" t="s">
        <v>0</v>
      </c>
    </row>
    <row r="50" spans="1:5" x14ac:dyDescent="0.25">
      <c r="A50" s="42" t="s">
        <v>39</v>
      </c>
      <c r="B50" s="43">
        <v>95102.1</v>
      </c>
      <c r="C50" s="43">
        <v>90462.6</v>
      </c>
      <c r="D50" s="44"/>
      <c r="E50" s="45"/>
    </row>
    <row r="51" spans="1:5" x14ac:dyDescent="0.25">
      <c r="A51" s="60" t="s">
        <v>38</v>
      </c>
      <c r="B51" s="60"/>
      <c r="C51" s="60"/>
      <c r="D51" s="60"/>
      <c r="E51" s="60"/>
    </row>
    <row r="52" spans="1:5" ht="29.25" customHeight="1" x14ac:dyDescent="0.25">
      <c r="A52" s="53" t="s">
        <v>46</v>
      </c>
      <c r="B52" s="53"/>
      <c r="C52" s="53"/>
      <c r="D52" s="53"/>
      <c r="E52" s="53"/>
    </row>
    <row r="53" spans="1:5" x14ac:dyDescent="0.25">
      <c r="A53" s="61" t="s">
        <v>41</v>
      </c>
      <c r="B53" s="61"/>
      <c r="C53" s="61"/>
      <c r="D53" s="61"/>
      <c r="E53" s="61"/>
    </row>
    <row r="54" spans="1:5" x14ac:dyDescent="0.25">
      <c r="A54" s="61" t="s">
        <v>42</v>
      </c>
      <c r="B54" s="61"/>
      <c r="C54" s="61"/>
      <c r="D54" s="61"/>
      <c r="E54" s="61"/>
    </row>
    <row r="55" spans="1:5" ht="29.25" customHeight="1" x14ac:dyDescent="0.25">
      <c r="A55" s="62"/>
      <c r="B55" s="62"/>
      <c r="C55" s="62"/>
      <c r="D55" s="62"/>
      <c r="E55" s="62"/>
    </row>
    <row r="56" spans="1:5" x14ac:dyDescent="0.25">
      <c r="A56" s="46"/>
      <c r="B56" s="46"/>
      <c r="C56" s="46"/>
      <c r="D56" s="46"/>
      <c r="E56" s="46"/>
    </row>
    <row r="58" spans="1:5" x14ac:dyDescent="0.25">
      <c r="A58" s="59"/>
      <c r="B58" s="59"/>
      <c r="C58" s="59"/>
      <c r="D58" s="59"/>
      <c r="E58" s="59"/>
    </row>
  </sheetData>
  <mergeCells count="13">
    <mergeCell ref="A58:E58"/>
    <mergeCell ref="A51:E51"/>
    <mergeCell ref="A53:E53"/>
    <mergeCell ref="A54:E54"/>
    <mergeCell ref="A55:E55"/>
    <mergeCell ref="D5:E6"/>
    <mergeCell ref="A6:A7"/>
    <mergeCell ref="A52:E52"/>
    <mergeCell ref="B1:C1"/>
    <mergeCell ref="D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8F59-14E8-4E9F-B854-407808494B9D}">
  <sheetPr>
    <pageSetUpPr fitToPage="1"/>
  </sheetPr>
  <dimension ref="A1:E46"/>
  <sheetViews>
    <sheetView topLeftCell="A21" workbookViewId="0">
      <selection activeCell="G23" sqref="G23"/>
    </sheetView>
  </sheetViews>
  <sheetFormatPr baseColWidth="10" defaultRowHeight="15" x14ac:dyDescent="0.25"/>
  <cols>
    <col min="1" max="1" width="48.5703125" bestFit="1" customWidth="1"/>
  </cols>
  <sheetData>
    <row r="1" spans="1:5" ht="15.75" x14ac:dyDescent="0.25">
      <c r="A1" s="1" t="s">
        <v>0</v>
      </c>
      <c r="B1" s="54"/>
      <c r="C1" s="54"/>
      <c r="D1" s="55" t="s">
        <v>47</v>
      </c>
      <c r="E1" s="55"/>
    </row>
    <row r="2" spans="1:5" x14ac:dyDescent="0.25">
      <c r="A2" s="54" t="s">
        <v>48</v>
      </c>
      <c r="B2" s="54"/>
      <c r="C2" s="54"/>
      <c r="D2" s="54"/>
      <c r="E2" s="54"/>
    </row>
    <row r="3" spans="1:5" x14ac:dyDescent="0.25">
      <c r="A3" s="54" t="s">
        <v>49</v>
      </c>
      <c r="B3" s="54"/>
      <c r="C3" s="54"/>
      <c r="D3" s="54"/>
      <c r="E3" s="54"/>
    </row>
    <row r="4" spans="1:5" x14ac:dyDescent="0.25">
      <c r="A4" s="63" t="s">
        <v>50</v>
      </c>
      <c r="B4" s="63"/>
      <c r="C4" s="63"/>
      <c r="D4" s="63"/>
      <c r="E4" s="63"/>
    </row>
    <row r="5" spans="1:5" x14ac:dyDescent="0.25">
      <c r="A5" s="64" t="s">
        <v>0</v>
      </c>
      <c r="B5" s="3" t="s">
        <v>40</v>
      </c>
      <c r="C5" s="3" t="s">
        <v>40</v>
      </c>
      <c r="D5" s="50" t="s">
        <v>5</v>
      </c>
      <c r="E5" s="50"/>
    </row>
    <row r="6" spans="1:5" x14ac:dyDescent="0.25">
      <c r="A6" s="65" t="s">
        <v>6</v>
      </c>
      <c r="B6" s="4">
        <v>2026</v>
      </c>
      <c r="C6" s="4">
        <v>2025</v>
      </c>
      <c r="D6" s="51"/>
      <c r="E6" s="51"/>
    </row>
    <row r="7" spans="1:5" x14ac:dyDescent="0.25">
      <c r="A7" s="65"/>
      <c r="B7" s="5" t="s">
        <v>7</v>
      </c>
      <c r="C7" s="5" t="s">
        <v>8</v>
      </c>
      <c r="D7" s="6" t="s">
        <v>9</v>
      </c>
      <c r="E7" s="6" t="s">
        <v>10</v>
      </c>
    </row>
    <row r="8" spans="1:5" x14ac:dyDescent="0.25">
      <c r="A8" s="66" t="s">
        <v>0</v>
      </c>
      <c r="B8" s="67" t="s">
        <v>11</v>
      </c>
      <c r="C8" s="67" t="s">
        <v>12</v>
      </c>
      <c r="D8" s="9" t="s">
        <v>13</v>
      </c>
      <c r="E8" s="9" t="s">
        <v>14</v>
      </c>
    </row>
    <row r="9" spans="1:5" x14ac:dyDescent="0.25">
      <c r="A9" s="68"/>
      <c r="B9" s="69"/>
      <c r="C9" s="69"/>
      <c r="D9" s="69"/>
      <c r="E9" s="70"/>
    </row>
    <row r="10" spans="1:5" x14ac:dyDescent="0.25">
      <c r="A10" s="71" t="s">
        <v>15</v>
      </c>
      <c r="B10" s="30">
        <f>B12+B19+B21</f>
        <v>3567.7068511500001</v>
      </c>
      <c r="C10" s="30">
        <f>C12+C19+C21</f>
        <v>3251.78406761</v>
      </c>
      <c r="D10" s="30">
        <f>B10-C10</f>
        <v>315.92278354000018</v>
      </c>
      <c r="E10" s="72">
        <f>IFERROR(+D10/C10,"...")</f>
        <v>9.7153678402821339E-2</v>
      </c>
    </row>
    <row r="11" spans="1:5" x14ac:dyDescent="0.25">
      <c r="A11" s="68"/>
      <c r="B11" s="21"/>
      <c r="C11" s="21"/>
      <c r="D11" s="21" t="s">
        <v>0</v>
      </c>
      <c r="E11" s="73" t="s">
        <v>0</v>
      </c>
    </row>
    <row r="12" spans="1:5" x14ac:dyDescent="0.25">
      <c r="A12" s="74" t="s">
        <v>51</v>
      </c>
      <c r="B12" s="30">
        <f>SUM(B13+B17)</f>
        <v>3369.8624152800003</v>
      </c>
      <c r="C12" s="30">
        <f>SUM(C13+C17)</f>
        <v>3251.25819761</v>
      </c>
      <c r="D12" s="30">
        <f t="shared" ref="D12:D17" si="0">B12-C12</f>
        <v>118.60421767000025</v>
      </c>
      <c r="E12" s="72">
        <f t="shared" ref="E12:E17" si="1">IFERROR(+D12/C12,"...")</f>
        <v>3.6479482852880225E-2</v>
      </c>
    </row>
    <row r="13" spans="1:5" x14ac:dyDescent="0.25">
      <c r="A13" s="75" t="s">
        <v>52</v>
      </c>
      <c r="B13" s="21">
        <f>+B14+B15</f>
        <v>2738.6880327700001</v>
      </c>
      <c r="C13" s="21">
        <f>C14+C15</f>
        <v>2570.1741197299998</v>
      </c>
      <c r="D13" s="21">
        <f t="shared" si="0"/>
        <v>168.51391304000026</v>
      </c>
      <c r="E13" s="73">
        <f t="shared" si="1"/>
        <v>6.5565173871450735E-2</v>
      </c>
    </row>
    <row r="14" spans="1:5" x14ac:dyDescent="0.25">
      <c r="A14" s="76" t="s">
        <v>53</v>
      </c>
      <c r="B14" s="21">
        <v>1504.3096152099999</v>
      </c>
      <c r="C14" s="21">
        <v>1436.6026841399998</v>
      </c>
      <c r="D14" s="21">
        <f t="shared" si="0"/>
        <v>67.70693107000011</v>
      </c>
      <c r="E14" s="73">
        <f t="shared" si="1"/>
        <v>4.7129893196971036E-2</v>
      </c>
    </row>
    <row r="15" spans="1:5" x14ac:dyDescent="0.25">
      <c r="A15" s="76" t="s">
        <v>54</v>
      </c>
      <c r="B15" s="21">
        <v>1234.3784175600003</v>
      </c>
      <c r="C15" s="21">
        <v>1133.5714355899997</v>
      </c>
      <c r="D15" s="21">
        <f t="shared" si="0"/>
        <v>100.80698197000061</v>
      </c>
      <c r="E15" s="73">
        <f t="shared" si="1"/>
        <v>8.8928653991296736E-2</v>
      </c>
    </row>
    <row r="16" spans="1:5" x14ac:dyDescent="0.25">
      <c r="A16" s="75" t="s">
        <v>55</v>
      </c>
      <c r="B16" s="21">
        <v>49.794362839999991</v>
      </c>
      <c r="C16" s="21">
        <v>91.478588939999995</v>
      </c>
      <c r="D16" s="21">
        <f t="shared" si="0"/>
        <v>-41.684226100000004</v>
      </c>
      <c r="E16" s="73">
        <f t="shared" si="1"/>
        <v>-0.45567194010109102</v>
      </c>
    </row>
    <row r="17" spans="1:5" x14ac:dyDescent="0.25">
      <c r="A17" s="75" t="s">
        <v>56</v>
      </c>
      <c r="B17" s="21">
        <v>631.17438250999999</v>
      </c>
      <c r="C17" s="21">
        <v>681.08407788</v>
      </c>
      <c r="D17" s="21">
        <f t="shared" si="0"/>
        <v>-49.909695370000009</v>
      </c>
      <c r="E17" s="73">
        <f t="shared" si="1"/>
        <v>-7.3279785845755133E-2</v>
      </c>
    </row>
    <row r="18" spans="1:5" x14ac:dyDescent="0.25">
      <c r="A18" s="77"/>
      <c r="B18" s="30"/>
      <c r="C18" s="30"/>
      <c r="D18" s="30"/>
      <c r="E18" s="73"/>
    </row>
    <row r="19" spans="1:5" x14ac:dyDescent="0.25">
      <c r="A19" s="78" t="s">
        <v>22</v>
      </c>
      <c r="B19" s="21">
        <v>197.84443587000001</v>
      </c>
      <c r="C19" s="21">
        <v>0.52586999999999995</v>
      </c>
      <c r="D19" s="21">
        <f>B19-C19</f>
        <v>197.31856587000001</v>
      </c>
      <c r="E19" s="73">
        <f>IFERROR(+D19/C19,"...")</f>
        <v>375.22308910947578</v>
      </c>
    </row>
    <row r="20" spans="1:5" x14ac:dyDescent="0.25">
      <c r="A20" s="77"/>
      <c r="B20" s="30"/>
      <c r="C20" s="30"/>
      <c r="D20" s="30" t="s">
        <v>0</v>
      </c>
      <c r="E20" s="73"/>
    </row>
    <row r="21" spans="1:5" x14ac:dyDescent="0.25">
      <c r="A21" s="78" t="s">
        <v>23</v>
      </c>
      <c r="B21" s="21">
        <v>0</v>
      </c>
      <c r="C21" s="21">
        <v>0</v>
      </c>
      <c r="D21" s="21">
        <f>B21-C21</f>
        <v>0</v>
      </c>
      <c r="E21" s="73" t="str">
        <f>IFERROR(+D21/C21,"...")</f>
        <v>...</v>
      </c>
    </row>
    <row r="22" spans="1:5" x14ac:dyDescent="0.25">
      <c r="A22" s="77"/>
      <c r="B22" s="21"/>
      <c r="C22" s="21"/>
      <c r="D22" s="21" t="s">
        <v>0</v>
      </c>
      <c r="E22" s="72" t="s">
        <v>0</v>
      </c>
    </row>
    <row r="23" spans="1:5" x14ac:dyDescent="0.25">
      <c r="A23" s="71" t="s">
        <v>24</v>
      </c>
      <c r="B23" s="30">
        <f>+B25+B37</f>
        <v>5953.5646902400022</v>
      </c>
      <c r="C23" s="30">
        <f>SUM(C25+C37)</f>
        <v>6366.3487278999992</v>
      </c>
      <c r="D23" s="30">
        <f>B23-C23</f>
        <v>-412.78403765999701</v>
      </c>
      <c r="E23" s="72">
        <f>IFERROR(+D23/C23,"...")</f>
        <v>-6.4838427064324161E-2</v>
      </c>
    </row>
    <row r="24" spans="1:5" x14ac:dyDescent="0.25">
      <c r="A24" s="77"/>
      <c r="B24" s="21"/>
      <c r="C24" s="21"/>
      <c r="D24" s="21" t="s">
        <v>0</v>
      </c>
      <c r="E24" s="72" t="s">
        <v>0</v>
      </c>
    </row>
    <row r="25" spans="1:5" x14ac:dyDescent="0.25">
      <c r="A25" s="74" t="s">
        <v>57</v>
      </c>
      <c r="B25" s="30">
        <f>+B26+B27+B28+B30+B31</f>
        <v>4724.7932865560106</v>
      </c>
      <c r="C25" s="30">
        <f>+C26+C27+C28+C30+C31</f>
        <v>5038.4369200599995</v>
      </c>
      <c r="D25" s="30">
        <f t="shared" ref="D25:D31" si="2">B25-C25</f>
        <v>-313.64363350398889</v>
      </c>
      <c r="E25" s="72">
        <f t="shared" ref="E25:E31" si="3">IFERROR(+D25/C25,"...")</f>
        <v>-6.2250185619125292E-2</v>
      </c>
    </row>
    <row r="26" spans="1:5" x14ac:dyDescent="0.25">
      <c r="A26" s="75" t="s">
        <v>58</v>
      </c>
      <c r="B26" s="21">
        <v>1832.1302011800012</v>
      </c>
      <c r="C26" s="21">
        <v>1737.7399024599999</v>
      </c>
      <c r="D26" s="21">
        <f t="shared" si="2"/>
        <v>94.390298720001283</v>
      </c>
      <c r="E26" s="73">
        <f t="shared" si="3"/>
        <v>5.4317851933065112E-2</v>
      </c>
    </row>
    <row r="27" spans="1:5" x14ac:dyDescent="0.25">
      <c r="A27" s="75" t="s">
        <v>59</v>
      </c>
      <c r="B27" s="21">
        <v>237.28290619000035</v>
      </c>
      <c r="C27" s="21">
        <v>243.4325302</v>
      </c>
      <c r="D27" s="21">
        <f t="shared" si="2"/>
        <v>-6.1496240099996555</v>
      </c>
      <c r="E27" s="73">
        <f t="shared" si="3"/>
        <v>-2.5262129120324345E-2</v>
      </c>
    </row>
    <row r="28" spans="1:5" x14ac:dyDescent="0.25">
      <c r="A28" s="75" t="s">
        <v>60</v>
      </c>
      <c r="B28" s="21">
        <v>1302.02596062</v>
      </c>
      <c r="C28" s="21">
        <v>1716.1622152999998</v>
      </c>
      <c r="D28" s="21">
        <f t="shared" si="2"/>
        <v>-414.13625467999987</v>
      </c>
      <c r="E28" s="73">
        <f t="shared" si="3"/>
        <v>-0.24131533195864313</v>
      </c>
    </row>
    <row r="29" spans="1:5" x14ac:dyDescent="0.25">
      <c r="A29" s="75" t="s">
        <v>55</v>
      </c>
      <c r="B29" s="21">
        <v>49.794362839999991</v>
      </c>
      <c r="C29" s="21">
        <v>91.478588939999995</v>
      </c>
      <c r="D29" s="21">
        <f t="shared" si="2"/>
        <v>-41.684226100000004</v>
      </c>
      <c r="E29" s="73">
        <f t="shared" si="3"/>
        <v>-0.45567194010109102</v>
      </c>
    </row>
    <row r="30" spans="1:5" x14ac:dyDescent="0.25">
      <c r="A30" s="75" t="s">
        <v>61</v>
      </c>
      <c r="B30" s="21">
        <v>1235.3435759900003</v>
      </c>
      <c r="C30" s="21">
        <v>1221.8426695400001</v>
      </c>
      <c r="D30" s="21">
        <f t="shared" si="2"/>
        <v>13.50090645000023</v>
      </c>
      <c r="E30" s="73">
        <f t="shared" si="3"/>
        <v>1.104962757200406E-2</v>
      </c>
    </row>
    <row r="31" spans="1:5" x14ac:dyDescent="0.25">
      <c r="A31" s="75" t="s">
        <v>62</v>
      </c>
      <c r="B31" s="21">
        <v>118.01064257600852</v>
      </c>
      <c r="C31" s="21">
        <v>119.25960255999999</v>
      </c>
      <c r="D31" s="21">
        <f t="shared" si="2"/>
        <v>-1.2489599839914689</v>
      </c>
      <c r="E31" s="73">
        <f t="shared" si="3"/>
        <v>-1.0472615681937327E-2</v>
      </c>
    </row>
    <row r="32" spans="1:5" x14ac:dyDescent="0.25">
      <c r="A32" s="77"/>
      <c r="B32" s="21"/>
      <c r="C32" s="21"/>
      <c r="D32" s="21" t="s">
        <v>0</v>
      </c>
      <c r="E32" s="73" t="s">
        <v>0</v>
      </c>
    </row>
    <row r="33" spans="1:5" x14ac:dyDescent="0.25">
      <c r="A33" s="79" t="s">
        <v>63</v>
      </c>
      <c r="B33" s="80">
        <f>B12-B25</f>
        <v>-1354.9308712760103</v>
      </c>
      <c r="C33" s="80">
        <f>C12-C25</f>
        <v>-1787.1787224499994</v>
      </c>
      <c r="D33" s="80">
        <f t="shared" ref="D33:D41" si="4">B33-C33</f>
        <v>432.24785117398915</v>
      </c>
      <c r="E33" s="81">
        <f>IFERROR(+D33/C33,"...")</f>
        <v>-0.24186045063329267</v>
      </c>
    </row>
    <row r="34" spans="1:5" x14ac:dyDescent="0.25">
      <c r="A34" s="82" t="s">
        <v>35</v>
      </c>
      <c r="B34" s="83">
        <f>+B33/B43</f>
        <v>-1.4247118321004585E-2</v>
      </c>
      <c r="C34" s="83">
        <f>+C33/C43</f>
        <v>-1.9755995543462152E-2</v>
      </c>
      <c r="D34" s="83">
        <f t="shared" si="4"/>
        <v>5.5088772224575668E-3</v>
      </c>
      <c r="E34" s="72" t="s">
        <v>0</v>
      </c>
    </row>
    <row r="35" spans="1:5" x14ac:dyDescent="0.25">
      <c r="A35" s="84" t="s">
        <v>64</v>
      </c>
      <c r="B35" s="80">
        <f>B10-B25</f>
        <v>-1157.0864354060104</v>
      </c>
      <c r="C35" s="80">
        <f>C10-C25</f>
        <v>-1786.6528524499995</v>
      </c>
      <c r="D35" s="80">
        <f t="shared" si="4"/>
        <v>629.56641704398908</v>
      </c>
      <c r="E35" s="81">
        <f>IFERROR(+D35/C35,"...")</f>
        <v>-0.3523719877539041</v>
      </c>
    </row>
    <row r="36" spans="1:5" x14ac:dyDescent="0.25">
      <c r="A36" s="82" t="s">
        <v>35</v>
      </c>
      <c r="B36" s="83">
        <f>+B35/B43</f>
        <v>-1.2166781126873227E-2</v>
      </c>
      <c r="C36" s="83">
        <f>+C35/C43</f>
        <v>-1.9750182422901833E-2</v>
      </c>
      <c r="D36" s="83">
        <f t="shared" si="4"/>
        <v>7.5834012960286062E-3</v>
      </c>
      <c r="E36" s="85" t="s">
        <v>0</v>
      </c>
    </row>
    <row r="37" spans="1:5" x14ac:dyDescent="0.25">
      <c r="A37" s="86" t="s">
        <v>65</v>
      </c>
      <c r="B37" s="30">
        <v>1228.7714036839914</v>
      </c>
      <c r="C37" s="87">
        <v>1327.9118078399997</v>
      </c>
      <c r="D37" s="30">
        <f t="shared" si="4"/>
        <v>-99.140404156008344</v>
      </c>
      <c r="E37" s="72">
        <f>IFERROR(+D37/C37,"...")</f>
        <v>-7.4658876870197829E-2</v>
      </c>
    </row>
    <row r="38" spans="1:5" x14ac:dyDescent="0.25">
      <c r="A38" s="82" t="s">
        <v>35</v>
      </c>
      <c r="B38" s="83">
        <f>+B37/B43</f>
        <v>1.2920549637536829E-2</v>
      </c>
      <c r="C38" s="83">
        <f>+C37/C43</f>
        <v>1.4679124940472634E-2</v>
      </c>
      <c r="D38" s="83">
        <f t="shared" si="4"/>
        <v>-1.758575302935805E-3</v>
      </c>
      <c r="E38" s="72" t="s">
        <v>0</v>
      </c>
    </row>
    <row r="39" spans="1:5" x14ac:dyDescent="0.25">
      <c r="A39" s="79" t="s">
        <v>37</v>
      </c>
      <c r="B39" s="80">
        <f>B41+B30</f>
        <v>-1150.5142631000017</v>
      </c>
      <c r="C39" s="80">
        <f>C41+C30</f>
        <v>-1892.7219907499991</v>
      </c>
      <c r="D39" s="80">
        <f t="shared" si="4"/>
        <v>742.20772764999742</v>
      </c>
      <c r="E39" s="81">
        <f>IFERROR(+D39/C39,"...")</f>
        <v>-0.39213774198074092</v>
      </c>
    </row>
    <row r="40" spans="1:5" x14ac:dyDescent="0.25">
      <c r="A40" s="82" t="s">
        <v>35</v>
      </c>
      <c r="B40" s="83">
        <f>+B39/B43</f>
        <v>-1.209767463704799E-2</v>
      </c>
      <c r="C40" s="83">
        <f>+C39/C43</f>
        <v>-2.0922701655159137E-2</v>
      </c>
      <c r="D40" s="32">
        <f>B40-C40</f>
        <v>8.8250270181111472E-3</v>
      </c>
      <c r="E40" s="85" t="s">
        <v>0</v>
      </c>
    </row>
    <row r="41" spans="1:5" x14ac:dyDescent="0.25">
      <c r="A41" s="39" t="s">
        <v>66</v>
      </c>
      <c r="B41" s="40">
        <f>SUM(B10-B23)</f>
        <v>-2385.857839090002</v>
      </c>
      <c r="C41" s="40">
        <f>SUM(C10-C23)</f>
        <v>-3114.5646602899992</v>
      </c>
      <c r="D41" s="40">
        <f t="shared" si="4"/>
        <v>728.70682119999719</v>
      </c>
      <c r="E41" s="41">
        <f>IFERROR(+D41/C41,"...")</f>
        <v>-0.23396747240179205</v>
      </c>
    </row>
    <row r="42" spans="1:5" x14ac:dyDescent="0.25">
      <c r="A42" s="88" t="s">
        <v>67</v>
      </c>
      <c r="B42" s="89">
        <f>+B41/B43</f>
        <v>-2.5087330764410058E-2</v>
      </c>
      <c r="C42" s="89">
        <f>+C41/C43</f>
        <v>-3.4429307363374469E-2</v>
      </c>
      <c r="D42" s="90">
        <f>B42-C42</f>
        <v>9.3419765989644112E-3</v>
      </c>
      <c r="E42" s="91"/>
    </row>
    <row r="43" spans="1:5" x14ac:dyDescent="0.25">
      <c r="A43" s="42" t="s">
        <v>39</v>
      </c>
      <c r="B43" s="43">
        <v>95102.1</v>
      </c>
      <c r="C43" s="43">
        <v>90462.6</v>
      </c>
      <c r="D43" s="92"/>
      <c r="E43" s="93"/>
    </row>
    <row r="44" spans="1:5" x14ac:dyDescent="0.25">
      <c r="A44" s="94" t="s">
        <v>68</v>
      </c>
      <c r="B44" s="94"/>
      <c r="C44" s="94"/>
      <c r="D44" s="94"/>
      <c r="E44" s="94"/>
    </row>
    <row r="45" spans="1:5" x14ac:dyDescent="0.25">
      <c r="A45" s="95" t="s">
        <v>69</v>
      </c>
      <c r="B45" s="95"/>
      <c r="C45" s="95"/>
      <c r="D45" s="95"/>
      <c r="E45" s="95"/>
    </row>
    <row r="46" spans="1:5" x14ac:dyDescent="0.25">
      <c r="A46" s="96"/>
      <c r="B46" s="96"/>
      <c r="C46" s="96"/>
      <c r="D46" s="97"/>
      <c r="E46" s="97"/>
    </row>
  </sheetData>
  <mergeCells count="10">
    <mergeCell ref="A44:E44"/>
    <mergeCell ref="A45:E45"/>
    <mergeCell ref="D46:E46"/>
    <mergeCell ref="B1:C1"/>
    <mergeCell ref="D1:E1"/>
    <mergeCell ref="A2:E2"/>
    <mergeCell ref="A3:E3"/>
    <mergeCell ref="A4:E4"/>
    <mergeCell ref="D5:E6"/>
    <mergeCell ref="A6:A7"/>
  </mergeCells>
  <printOptions horizontalCentered="1"/>
  <pageMargins left="0.70866141732283472" right="0.70866141732283472" top="0.74803149606299213" bottom="0.74803149606299213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SPNF</vt:lpstr>
      <vt:lpstr>GC</vt:lpstr>
      <vt:lpstr>GC!Área_de_impresión</vt:lpstr>
      <vt:lpstr>SPNF!Área_de_impresión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Moreno</dc:creator>
  <cp:lastModifiedBy>Esilda Atencio</cp:lastModifiedBy>
  <cp:lastPrinted>2026-07-03T13:39:08Z</cp:lastPrinted>
  <dcterms:created xsi:type="dcterms:W3CDTF">2026-01-28T14:33:55Z</dcterms:created>
  <dcterms:modified xsi:type="dcterms:W3CDTF">2026-07-08T20:10:22Z</dcterms:modified>
</cp:coreProperties>
</file>