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atencio\Desktop\Para subir Mayo\"/>
    </mc:Choice>
  </mc:AlternateContent>
  <xr:revisionPtr revIDLastSave="0" documentId="13_ncr:1_{3C6D97FC-775C-4403-8A30-A1C21944E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NF" sheetId="1" r:id="rId1"/>
    <sheet name="GC" sheetId="2" r:id="rId2"/>
  </sheets>
  <definedNames>
    <definedName name="_xlnm.Print_Area" localSheetId="1">GC!$A$1:$E$48</definedName>
    <definedName name="_xlnm.Print_Area" localSheetId="0">SPNF!$A$1:$E$56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2" l="1"/>
  <c r="B39" i="2"/>
  <c r="D39" i="2" s="1"/>
  <c r="D38" i="2"/>
  <c r="E38" i="2" s="1"/>
  <c r="E32" i="2"/>
  <c r="D32" i="2"/>
  <c r="D31" i="2"/>
  <c r="E31" i="2" s="1"/>
  <c r="D30" i="2"/>
  <c r="E30" i="2" s="1"/>
  <c r="D29" i="2"/>
  <c r="E29" i="2" s="1"/>
  <c r="D28" i="2"/>
  <c r="E28" i="2" s="1"/>
  <c r="D27" i="2"/>
  <c r="E27" i="2" s="1"/>
  <c r="C26" i="2"/>
  <c r="C24" i="2" s="1"/>
  <c r="B26" i="2"/>
  <c r="B24" i="2" s="1"/>
  <c r="D22" i="2"/>
  <c r="E22" i="2" s="1"/>
  <c r="D20" i="2"/>
  <c r="E20" i="2" s="1"/>
  <c r="E18" i="2"/>
  <c r="D18" i="2"/>
  <c r="D17" i="2"/>
  <c r="E17" i="2" s="1"/>
  <c r="D16" i="2"/>
  <c r="E16" i="2" s="1"/>
  <c r="D15" i="2"/>
  <c r="E15" i="2" s="1"/>
  <c r="C14" i="2"/>
  <c r="B14" i="2"/>
  <c r="D14" i="2" s="1"/>
  <c r="E14" i="2" s="1"/>
  <c r="C13" i="2"/>
  <c r="C11" i="2" s="1"/>
  <c r="B13" i="2"/>
  <c r="D13" i="2" s="1"/>
  <c r="E13" i="2" s="1"/>
  <c r="C35" i="1"/>
  <c r="B35" i="1"/>
  <c r="B30" i="1"/>
  <c r="B29" i="1"/>
  <c r="C30" i="1"/>
  <c r="D30" i="1"/>
  <c r="E30" i="1" s="1"/>
  <c r="C29" i="1"/>
  <c r="C28" i="1"/>
  <c r="C40" i="1"/>
  <c r="B40" i="1"/>
  <c r="D40" i="1" s="1"/>
  <c r="D39" i="1"/>
  <c r="E39" i="1" s="1"/>
  <c r="D37" i="1"/>
  <c r="E37" i="1" s="1"/>
  <c r="D36" i="1"/>
  <c r="E36" i="1" s="1"/>
  <c r="D35" i="1"/>
  <c r="E35" i="1" s="1"/>
  <c r="D33" i="1"/>
  <c r="E33" i="1" s="1"/>
  <c r="D32" i="1"/>
  <c r="E32" i="1" s="1"/>
  <c r="D31" i="1"/>
  <c r="E31" i="1" s="1"/>
  <c r="D26" i="1"/>
  <c r="E26" i="1" s="1"/>
  <c r="D24" i="1"/>
  <c r="E24" i="1" s="1"/>
  <c r="D22" i="1"/>
  <c r="E22" i="1" s="1"/>
  <c r="D20" i="1"/>
  <c r="E20" i="1" s="1"/>
  <c r="D18" i="1"/>
  <c r="E18" i="1" s="1"/>
  <c r="D16" i="1"/>
  <c r="E16" i="1" s="1"/>
  <c r="D15" i="1"/>
  <c r="E15" i="1" s="1"/>
  <c r="D14" i="1"/>
  <c r="E14" i="1" s="1"/>
  <c r="C13" i="1"/>
  <c r="C11" i="1" s="1"/>
  <c r="B13" i="1"/>
  <c r="D13" i="1" s="1"/>
  <c r="E13" i="1" s="1"/>
  <c r="B11" i="1"/>
  <c r="C42" i="2" l="1"/>
  <c r="C36" i="2"/>
  <c r="C37" i="2" s="1"/>
  <c r="D24" i="2"/>
  <c r="E24" i="2" s="1"/>
  <c r="D26" i="2"/>
  <c r="E26" i="2" s="1"/>
  <c r="B34" i="2"/>
  <c r="C34" i="2"/>
  <c r="C35" i="2" s="1"/>
  <c r="B11" i="2"/>
  <c r="B28" i="1"/>
  <c r="C47" i="1"/>
  <c r="C48" i="1" s="1"/>
  <c r="D29" i="1"/>
  <c r="E29" i="1" s="1"/>
  <c r="B49" i="1"/>
  <c r="C49" i="1"/>
  <c r="C50" i="1" s="1"/>
  <c r="C41" i="1"/>
  <c r="C42" i="1" s="1"/>
  <c r="D28" i="1"/>
  <c r="E28" i="1" s="1"/>
  <c r="B43" i="1"/>
  <c r="B44" i="1" s="1"/>
  <c r="C43" i="1"/>
  <c r="C44" i="1" s="1"/>
  <c r="B47" i="1"/>
  <c r="B48" i="1" s="1"/>
  <c r="D48" i="1" s="1"/>
  <c r="D49" i="1"/>
  <c r="E49" i="1" s="1"/>
  <c r="B50" i="1"/>
  <c r="D50" i="1" s="1"/>
  <c r="D11" i="1"/>
  <c r="E11" i="1" s="1"/>
  <c r="B41" i="1"/>
  <c r="B45" i="1"/>
  <c r="C45" i="1"/>
  <c r="C46" i="1" s="1"/>
  <c r="D11" i="2" l="1"/>
  <c r="E11" i="2" s="1"/>
  <c r="B42" i="2"/>
  <c r="B36" i="2"/>
  <c r="B35" i="2"/>
  <c r="D35" i="2" s="1"/>
  <c r="D34" i="2"/>
  <c r="E34" i="2" s="1"/>
  <c r="C43" i="2"/>
  <c r="C40" i="2"/>
  <c r="C41" i="2" s="1"/>
  <c r="D47" i="1"/>
  <c r="E47" i="1" s="1"/>
  <c r="D43" i="1"/>
  <c r="E43" i="1" s="1"/>
  <c r="D44" i="1"/>
  <c r="D45" i="1"/>
  <c r="E45" i="1" s="1"/>
  <c r="B46" i="1"/>
  <c r="D46" i="1" s="1"/>
  <c r="D41" i="1"/>
  <c r="E41" i="1" s="1"/>
  <c r="B42" i="1"/>
  <c r="D42" i="1" s="1"/>
  <c r="B37" i="2" l="1"/>
  <c r="D37" i="2" s="1"/>
  <c r="D36" i="2"/>
  <c r="E36" i="2" s="1"/>
  <c r="B43" i="2"/>
  <c r="D42" i="2"/>
  <c r="E42" i="2" s="1"/>
  <c r="B40" i="2"/>
  <c r="B41" i="2" l="1"/>
  <c r="D41" i="2" s="1"/>
  <c r="D40" i="2"/>
  <c r="E40" i="2" s="1"/>
</calcChain>
</file>

<file path=xl/sharedStrings.xml><?xml version="1.0" encoding="utf-8"?>
<sst xmlns="http://schemas.openxmlformats.org/spreadsheetml/2006/main" count="127" uniqueCount="63">
  <si>
    <t>Table No. 1</t>
  </si>
  <si>
    <t>CONSOLIDATED FISCAL BALANCE</t>
  </si>
  <si>
    <t>NON-FINANCIAL PUBLIC SECTOR</t>
  </si>
  <si>
    <t>(In millions of Balboas)</t>
  </si>
  <si>
    <t xml:space="preserve"> 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</si>
  <si>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</si>
  <si>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</si>
  <si>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</si>
  <si>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</si>
  <si>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</si>
  <si>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</si>
  <si>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</si>
  <si>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</si>
  <si>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</si>
  <si>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</si>
  <si>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</si>
  <si>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</si>
  <si>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</si>
  <si>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r>
      <t>CSS</t>
    </r>
    <r>
      <rPr>
        <vertAlign val="superscript"/>
        <sz val="10"/>
        <rFont val="Arial"/>
        <family val="2"/>
      </rPr>
      <t xml:space="preserve"> 1/</t>
    </r>
  </si>
  <si>
    <t>Consolidated Agencies</t>
  </si>
  <si>
    <t>Operational Balance of Public Companies</t>
  </si>
  <si>
    <t>Non-consolidated Agencies and Others</t>
  </si>
  <si>
    <t>Capital revenues</t>
  </si>
  <si>
    <r>
      <t xml:space="preserve">Net Granting of Loans </t>
    </r>
    <r>
      <rPr>
        <vertAlign val="superscript"/>
        <sz val="10"/>
        <rFont val="Arial"/>
        <family val="2"/>
      </rPr>
      <t>2/</t>
    </r>
  </si>
  <si>
    <t>Donations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</si>
  <si>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</si>
  <si>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</si>
  <si>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</si>
  <si>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</si>
  <si>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</si>
  <si>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</si>
  <si>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</si>
  <si>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</si>
  <si>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</si>
  <si>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</si>
  <si>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</si>
  <si>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</si>
  <si>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</si>
  <si>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</si>
  <si>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r>
      <t>Total Balance</t>
    </r>
    <r>
      <rPr>
        <b/>
        <vertAlign val="superscript"/>
        <sz val="10"/>
        <rFont val="Arial"/>
        <family val="2"/>
      </rPr>
      <t xml:space="preserve"> 3/</t>
    </r>
  </si>
  <si>
    <t>Source: CGR, Superintendencia de Bancos de Panamá, BNP, CA, Decentralized Entities, MEF.</t>
  </si>
  <si>
    <t>2/ Includes granting of loans from institutions such as IFARHU, BHN and BDA.</t>
  </si>
  <si>
    <t>3/ Reconciled for financial registers</t>
  </si>
  <si>
    <t>Estimated Nominal GDP for 2026</t>
  </si>
  <si>
    <t>May</t>
  </si>
  <si>
    <t>1/ The April data was updated in this edition due to the receipt of administrative records after the previous publication closed.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</si>
  <si>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</si>
  <si>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</si>
  <si>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</si>
  <si>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</si>
  <si>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</si>
  <si>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</si>
  <si>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</si>
  <si>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</si>
  <si>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</si>
  <si>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</si>
  <si>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</si>
  <si>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Transfers</t>
  </si>
  <si>
    <t>Others</t>
  </si>
  <si>
    <t>Current savings</t>
  </si>
  <si>
    <t>Primary balance</t>
  </si>
  <si>
    <r>
      <t>Total Balance</t>
    </r>
    <r>
      <rPr>
        <b/>
        <vertAlign val="superscript"/>
        <sz val="10"/>
        <rFont val="Arial"/>
        <family val="2"/>
      </rPr>
      <t xml:space="preserve"> 1/</t>
    </r>
  </si>
  <si>
    <t>1/ Reconciled for financial registers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</si>
</sst>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* #,##0.0_);_([$€-2]* \(#,##0.0\);_([$€-2]* &quot;-&quot;??_)"/>
    <numFmt numFmtId="165" formatCode="#,##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222222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color indexed="12"/>
      <name val="Arial"/>
      <family val="2"/>
    </font>
    <font>
      <i/>
      <sz val="10"/>
      <color indexed="12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4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/>
  </cellStyleXfs>
  <cellXfs count="93">
    <xf numFmtId="0" fontId="0" fillId="0" borderId="0" xfId="0"/>
    <xf numFmtId="22" fontId="6" fillId="3" borderId="1" xfId="2" applyNumberFormat="1" applyFont="1" applyFill="1" applyBorder="1"/>
    <xf numFmtId="164" fontId="7" fillId="2" borderId="1" xfId="2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5" fontId="6" fillId="3" borderId="0" xfId="2" applyNumberFormat="1" applyFont="1" applyFill="1" applyAlignment="1">
      <alignment horizontal="center"/>
    </xf>
    <xf numFmtId="166" fontId="6" fillId="3" borderId="0" xfId="2" applyNumberFormat="1" applyFont="1" applyFill="1" applyAlignment="1">
      <alignment horizontal="center"/>
    </xf>
    <xf numFmtId="164" fontId="4" fillId="3" borderId="0" xfId="2" applyFont="1" applyFill="1"/>
    <xf numFmtId="165" fontId="4" fillId="3" borderId="0" xfId="2" applyNumberFormat="1" applyFont="1" applyFill="1" applyAlignment="1">
      <alignment horizontal="right"/>
    </xf>
    <xf numFmtId="166" fontId="4" fillId="3" borderId="0" xfId="2" applyNumberFormat="1" applyFont="1" applyFill="1" applyAlignment="1">
      <alignment horizontal="right"/>
    </xf>
    <xf numFmtId="165" fontId="6" fillId="3" borderId="0" xfId="2" applyNumberFormat="1" applyFont="1" applyFill="1" applyAlignment="1">
      <alignment horizontal="right"/>
    </xf>
    <xf numFmtId="166" fontId="6" fillId="3" borderId="0" xfId="2" applyNumberFormat="1" applyFont="1" applyFill="1" applyAlignment="1">
      <alignment horizontal="right"/>
    </xf>
    <xf numFmtId="164" fontId="6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2"/>
    </xf>
    <xf numFmtId="165" fontId="6" fillId="2" borderId="0" xfId="2" applyNumberFormat="1" applyFont="1" applyFill="1" applyAlignment="1">
      <alignment horizontal="right"/>
    </xf>
    <xf numFmtId="164" fontId="6" fillId="2" borderId="0" xfId="2" applyFont="1" applyFill="1" applyAlignment="1">
      <alignment horizontal="left" vertical="center" indent="1"/>
    </xf>
    <xf numFmtId="166" fontId="6" fillId="2" borderId="0" xfId="2" applyNumberFormat="1" applyFont="1" applyFill="1" applyAlignment="1">
      <alignment horizontal="right" vertical="center"/>
    </xf>
    <xf numFmtId="164" fontId="4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3"/>
    </xf>
    <xf numFmtId="165" fontId="4" fillId="2" borderId="0" xfId="2" applyNumberFormat="1" applyFont="1" applyFill="1" applyAlignment="1">
      <alignment horizontal="right"/>
    </xf>
    <xf numFmtId="164" fontId="9" fillId="3" borderId="0" xfId="2" applyFont="1" applyFill="1" applyAlignment="1">
      <alignment horizontal="left" indent="1"/>
    </xf>
    <xf numFmtId="10" fontId="10" fillId="3" borderId="0" xfId="1" applyNumberFormat="1" applyFont="1" applyFill="1" applyBorder="1" applyAlignment="1">
      <alignment horizontal="right"/>
    </xf>
    <xf numFmtId="164" fontId="4" fillId="4" borderId="0" xfId="2" applyFont="1" applyFill="1" applyAlignment="1">
      <alignment horizontal="left"/>
    </xf>
    <xf numFmtId="165" fontId="4" fillId="4" borderId="0" xfId="2" applyNumberFormat="1" applyFont="1" applyFill="1" applyAlignment="1">
      <alignment horizontal="right"/>
    </xf>
    <xf numFmtId="166" fontId="4" fillId="4" borderId="0" xfId="2" applyNumberFormat="1" applyFont="1" applyFill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164" fontId="4" fillId="4" borderId="0" xfId="2" applyFont="1" applyFill="1"/>
    <xf numFmtId="164" fontId="4" fillId="5" borderId="0" xfId="2" applyFont="1" applyFill="1" applyAlignment="1">
      <alignment vertical="center"/>
    </xf>
    <xf numFmtId="165" fontId="12" fillId="5" borderId="0" xfId="2" applyNumberFormat="1" applyFont="1" applyFill="1" applyAlignment="1">
      <alignment horizontal="right" vertical="center"/>
    </xf>
    <xf numFmtId="166" fontId="12" fillId="5" borderId="0" xfId="2" applyNumberFormat="1" applyFont="1" applyFill="1" applyAlignment="1">
      <alignment horizontal="right" vertical="center"/>
    </xf>
    <xf numFmtId="10" fontId="6" fillId="3" borderId="2" xfId="2" applyNumberFormat="1" applyFont="1" applyFill="1" applyBorder="1" applyAlignment="1">
      <alignment horizontal="right"/>
    </xf>
    <xf numFmtId="164" fontId="13" fillId="2" borderId="0" xfId="2" applyFont="1" applyFill="1" applyAlignment="1">
      <alignment vertical="center"/>
    </xf>
    <xf numFmtId="3" fontId="13" fillId="2" borderId="0" xfId="2" applyNumberFormat="1" applyFont="1" applyFill="1" applyAlignment="1">
      <alignment horizontal="right" vertical="center"/>
    </xf>
    <xf numFmtId="10" fontId="6" fillId="3" borderId="0" xfId="2" applyNumberFormat="1" applyFont="1" applyFill="1" applyAlignment="1">
      <alignment horizontal="right"/>
    </xf>
    <xf numFmtId="0" fontId="14" fillId="2" borderId="0" xfId="3" applyFont="1" applyFill="1" applyAlignment="1">
      <alignment vertical="center"/>
    </xf>
    <xf numFmtId="165" fontId="15" fillId="2" borderId="0" xfId="3" applyNumberFormat="1" applyFont="1" applyFill="1" applyAlignment="1">
      <alignment vertical="center"/>
    </xf>
    <xf numFmtId="0" fontId="15" fillId="0" borderId="0" xfId="0" applyFont="1"/>
    <xf numFmtId="164" fontId="13" fillId="3" borderId="2" xfId="2" applyFont="1" applyFill="1" applyBorder="1" applyAlignment="1">
      <alignment horizontal="left" vertical="center" indent="1"/>
    </xf>
    <xf numFmtId="10" fontId="13" fillId="3" borderId="2" xfId="1" applyNumberFormat="1" applyFont="1" applyFill="1" applyBorder="1" applyAlignment="1">
      <alignment horizontal="right" vertical="center"/>
    </xf>
    <xf numFmtId="164" fontId="10" fillId="2" borderId="0" xfId="2" applyFont="1" applyFill="1"/>
    <xf numFmtId="0" fontId="14" fillId="2" borderId="0" xfId="3" applyFont="1" applyFill="1" applyAlignment="1">
      <alignment horizontal="left" vertical="center" wrapText="1" indent="1"/>
    </xf>
    <xf numFmtId="0" fontId="14" fillId="2" borderId="0" xfId="3" applyFont="1" applyFill="1" applyAlignment="1">
      <alignment horizontal="left" vertical="center" indent="1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4" fillId="3" borderId="0" xfId="2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2" borderId="0" xfId="2" applyFont="1" applyFill="1" applyAlignment="1">
      <alignment horizontal="right" vertical="center"/>
    </xf>
    <xf numFmtId="164" fontId="5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1" fillId="2" borderId="0" xfId="7" applyFill="1" applyAlignment="1">
      <alignment horizontal="center"/>
    </xf>
    <xf numFmtId="164" fontId="16" fillId="2" borderId="0" xfId="2" applyFont="1" applyFill="1" applyAlignment="1">
      <alignment vertical="center"/>
    </xf>
    <xf numFmtId="164" fontId="5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4" fillId="2" borderId="0" xfId="2" applyFont="1" applyFill="1" applyAlignment="1">
      <alignment horizontal="center" vertical="center"/>
    </xf>
    <xf numFmtId="164" fontId="6" fillId="2" borderId="2" xfId="2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4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4" fillId="2" borderId="0" xfId="2" applyFont="1" applyFill="1" applyAlignment="1">
      <alignment vertical="center"/>
    </xf>
    <xf numFmtId="165" fontId="4" fillId="2" borderId="0" xfId="2" applyNumberFormat="1" applyFont="1" applyFill="1" applyAlignment="1">
      <alignment horizontal="right" vertical="center"/>
    </xf>
    <xf numFmtId="166" fontId="4" fillId="2" borderId="0" xfId="2" applyNumberFormat="1" applyFont="1" applyFill="1" applyAlignment="1">
      <alignment horizontal="right" vertical="center"/>
    </xf>
    <xf numFmtId="165" fontId="6" fillId="2" borderId="0" xfId="2" applyNumberFormat="1" applyFont="1" applyFill="1" applyAlignment="1">
      <alignment horizontal="right" vertical="center"/>
    </xf>
    <xf numFmtId="164" fontId="4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4" fontId="6" fillId="2" borderId="0" xfId="2" applyFont="1" applyFill="1" applyAlignment="1">
      <alignment horizontal="left" vertical="center" indent="3"/>
    </xf>
    <xf numFmtId="164" fontId="4" fillId="6" borderId="0" xfId="2" applyFont="1" applyFill="1" applyAlignment="1">
      <alignment horizontal="left" vertical="center"/>
    </xf>
    <xf numFmtId="165" fontId="4" fillId="6" borderId="0" xfId="2" applyNumberFormat="1" applyFont="1" applyFill="1" applyAlignment="1">
      <alignment horizontal="right" vertical="center"/>
    </xf>
    <xf numFmtId="166" fontId="4" fillId="6" borderId="0" xfId="2" applyNumberFormat="1" applyFont="1" applyFill="1" applyAlignment="1">
      <alignment horizontal="right" vertical="center"/>
    </xf>
    <xf numFmtId="164" fontId="9" fillId="2" borderId="0" xfId="2" applyFont="1" applyFill="1" applyAlignment="1">
      <alignment horizontal="left" vertical="center" indent="1"/>
    </xf>
    <xf numFmtId="10" fontId="10" fillId="2" borderId="0" xfId="1" applyNumberFormat="1" applyFont="1" applyFill="1" applyBorder="1" applyAlignment="1">
      <alignment horizontal="right" vertical="center"/>
    </xf>
    <xf numFmtId="164" fontId="4" fillId="6" borderId="0" xfId="2" applyFont="1" applyFill="1" applyAlignment="1">
      <alignment vertical="center"/>
    </xf>
    <xf numFmtId="166" fontId="17" fillId="2" borderId="0" xfId="2" applyNumberFormat="1" applyFont="1" applyFill="1" applyAlignment="1">
      <alignment horizontal="right" vertical="center"/>
    </xf>
    <xf numFmtId="164" fontId="13" fillId="2" borderId="2" xfId="2" applyFont="1" applyFill="1" applyBorder="1" applyAlignment="1">
      <alignment horizontal="left" vertical="center" indent="1"/>
    </xf>
    <xf numFmtId="10" fontId="13" fillId="2" borderId="2" xfId="1" applyNumberFormat="1" applyFont="1" applyFill="1" applyBorder="1" applyAlignment="1">
      <alignment horizontal="right" vertical="center"/>
    </xf>
    <xf numFmtId="166" fontId="6" fillId="2" borderId="2" xfId="2" applyNumberFormat="1" applyFont="1" applyFill="1" applyBorder="1" applyAlignment="1">
      <alignment horizontal="right" vertical="center"/>
    </xf>
    <xf numFmtId="166" fontId="17" fillId="2" borderId="0" xfId="2" applyNumberFormat="1" applyFont="1" applyFill="1" applyAlignment="1">
      <alignment horizontal="center" vertical="center"/>
    </xf>
    <xf numFmtId="166" fontId="6" fillId="2" borderId="0" xfId="2" applyNumberFormat="1" applyFont="1" applyFill="1" applyAlignment="1">
      <alignment horizontal="center" vertical="center"/>
    </xf>
    <xf numFmtId="164" fontId="18" fillId="2" borderId="0" xfId="7" applyFont="1" applyFill="1" applyAlignment="1">
      <alignment horizontal="left"/>
    </xf>
    <xf numFmtId="0" fontId="14" fillId="2" borderId="0" xfId="3" applyFont="1" applyFill="1" applyAlignment="1">
      <alignment horizontal="left" indent="1"/>
    </xf>
    <xf numFmtId="0" fontId="14" fillId="2" borderId="0" xfId="3" applyFont="1" applyFill="1" applyAlignment="1">
      <alignment horizontal="left" indent="1"/>
    </xf>
    <xf numFmtId="164" fontId="14" fillId="0" borderId="0" xfId="7" applyFont="1" applyAlignment="1">
      <alignment horizontal="left" vertical="top" wrapText="1"/>
    </xf>
    <xf numFmtId="164" fontId="1" fillId="0" borderId="0" xfId="7"/>
  </cellXfs>
  <cellStyles count="8">
    <cellStyle name="ANCLAS,REZONES Y SUS PARTES,DE FUNDICION,DE HIERRO O DE ACERO 10" xfId="6" xr:uid="{00000000-0005-0000-0000-000000000000}"/>
    <cellStyle name="Normal" xfId="0" builtinId="0"/>
    <cellStyle name="Normal 13 3" xfId="4" xr:uid="{00000000-0005-0000-0000-000003000000}"/>
    <cellStyle name="Normal 14_Balance Fiscal Hoja de Trabajo original 2" xfId="2" xr:uid="{00000000-0005-0000-0000-000004000000}"/>
    <cellStyle name="Normal 2 2" xfId="3" xr:uid="{00000000-0005-0000-0000-000005000000}"/>
    <cellStyle name="Normal 3" xfId="7" xr:uid="{85B318D0-B438-47A2-AEEE-05A32816BC49}"/>
    <cellStyle name="Porcentaje" xfId="1" builtinId="5"/>
    <cellStyle name="Porcentaje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tabSelected="1" topLeftCell="A12" workbookViewId="0">
      <selection activeCell="A58" sqref="A58"/>
    </sheetView>
  </sheetViews>
  <sheetFormatPr baseColWidth="10" defaultRowHeight="15" x14ac:dyDescent="0.25"/>
  <cols>
    <col min="1" max="1" width="52.85546875" customWidth="1"/>
    <col min="2" max="2" width="12.140625" customWidth="1"/>
    <col min="3" max="3" width="14" customWidth="1"/>
    <col min="4" max="4" width="13.28515625" customWidth="1"/>
    <col min="5" max="5" width="13.42578125" customWidth="1"/>
  </cols>
  <sheetData>
    <row r="1" spans="1:5" ht="18" x14ac:dyDescent="0.25">
      <c r="A1" s="50"/>
      <c r="B1" s="50"/>
      <c r="C1" s="50"/>
      <c r="D1" s="50"/>
      <c r="E1" s="50"/>
    </row>
    <row r="2" spans="1:5" x14ac:dyDescent="0.25">
      <c r="A2" s="51" t="s">
        <v>0</v>
      </c>
      <c r="B2" s="51"/>
      <c r="C2" s="51"/>
      <c r="D2" s="51"/>
      <c r="E2" s="51"/>
    </row>
    <row r="3" spans="1:5" x14ac:dyDescent="0.25">
      <c r="A3" s="52" t="s">
        <v>1</v>
      </c>
      <c r="B3" s="52"/>
      <c r="C3" s="52"/>
      <c r="D3" s="52"/>
      <c r="E3" s="52"/>
    </row>
    <row r="4" spans="1:5" x14ac:dyDescent="0.25">
      <c r="A4" s="52" t="s">
        <v>2</v>
      </c>
      <c r="B4" s="52"/>
      <c r="C4" s="52"/>
      <c r="D4" s="52"/>
      <c r="E4" s="52"/>
    </row>
    <row r="5" spans="1:5" x14ac:dyDescent="0.25">
      <c r="A5" s="53" t="s">
        <v>3</v>
      </c>
      <c r="B5" s="53"/>
      <c r="C5" s="53"/>
      <c r="D5" s="53"/>
      <c r="E5" s="53"/>
    </row>
    <row r="6" spans="1:5" x14ac:dyDescent="0.25">
      <c r="A6" s="1" t="s">
        <v>4</v>
      </c>
      <c r="B6" s="2" t="s">
        <v>44</v>
      </c>
      <c r="C6" s="2" t="s">
        <v>44</v>
      </c>
      <c r="D6" s="47" t="s">
        <v>5</v>
      </c>
      <c r="E6" s="47"/>
    </row>
    <row r="7" spans="1:5" x14ac:dyDescent="0.25">
      <c r="A7" s="49" t="s">
        <v>6</v>
      </c>
      <c r="B7" s="3">
        <v>2026</v>
      </c>
      <c r="C7" s="3">
        <v>2025</v>
      </c>
      <c r="D7" s="48"/>
      <c r="E7" s="48"/>
    </row>
    <row r="8" spans="1:5" x14ac:dyDescent="0.25">
      <c r="A8" s="49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25">
      <c r="A9" s="6"/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25">
      <c r="A10" s="9"/>
      <c r="B10" s="10"/>
      <c r="C10" s="10"/>
      <c r="D10" s="10"/>
      <c r="E10" s="11"/>
    </row>
    <row r="11" spans="1:5" x14ac:dyDescent="0.25">
      <c r="A11" s="12" t="s">
        <v>15</v>
      </c>
      <c r="B11" s="13">
        <f>B13+B18+B20+B22+B24+B26</f>
        <v>6016.7295463400005</v>
      </c>
      <c r="C11" s="13">
        <f>C13+C18+C20+C22+C24+C26</f>
        <v>5493.1683079470004</v>
      </c>
      <c r="D11" s="13">
        <f>B11-C11</f>
        <v>523.56123839300017</v>
      </c>
      <c r="E11" s="14">
        <f>IFERROR(+D11/C11,"...")</f>
        <v>9.531134111357209E-2</v>
      </c>
    </row>
    <row r="12" spans="1:5" x14ac:dyDescent="0.25">
      <c r="A12" s="12"/>
      <c r="B12" s="15"/>
      <c r="C12" s="15"/>
      <c r="D12" s="15" t="s">
        <v>4</v>
      </c>
      <c r="E12" s="16" t="s">
        <v>4</v>
      </c>
    </row>
    <row r="13" spans="1:5" x14ac:dyDescent="0.25">
      <c r="A13" s="17" t="s">
        <v>16</v>
      </c>
      <c r="B13" s="15">
        <f>B14+B15+B16</f>
        <v>5552.6776805300005</v>
      </c>
      <c r="C13" s="15">
        <f>C14+C15+C16</f>
        <v>5184.0925581199999</v>
      </c>
      <c r="D13" s="15">
        <f>B13-C13</f>
        <v>368.58512241000062</v>
      </c>
      <c r="E13" s="16">
        <f t="shared" ref="E13:E16" si="0">IFERROR(+D13/C13,"...")</f>
        <v>7.109925570921273E-2</v>
      </c>
    </row>
    <row r="14" spans="1:5" x14ac:dyDescent="0.25">
      <c r="A14" s="18" t="s">
        <v>17</v>
      </c>
      <c r="B14" s="19">
        <v>3291.5707552800004</v>
      </c>
      <c r="C14" s="19">
        <v>3194.5431406100001</v>
      </c>
      <c r="D14" s="15">
        <f>B14-C14</f>
        <v>97.027614670000276</v>
      </c>
      <c r="E14" s="16">
        <f t="shared" si="0"/>
        <v>3.0372923576005548E-2</v>
      </c>
    </row>
    <row r="15" spans="1:5" x14ac:dyDescent="0.25">
      <c r="A15" s="18" t="s">
        <v>18</v>
      </c>
      <c r="B15" s="19">
        <v>2175.0314872100003</v>
      </c>
      <c r="C15" s="19">
        <v>1907.2999999999997</v>
      </c>
      <c r="D15" s="15">
        <f>B15-C15</f>
        <v>267.73148721000052</v>
      </c>
      <c r="E15" s="16">
        <f t="shared" si="0"/>
        <v>0.14037198511508445</v>
      </c>
    </row>
    <row r="16" spans="1:5" x14ac:dyDescent="0.25">
      <c r="A16" s="18" t="s">
        <v>19</v>
      </c>
      <c r="B16" s="19">
        <v>86.075438040000009</v>
      </c>
      <c r="C16" s="19">
        <v>82.249417510000001</v>
      </c>
      <c r="D16" s="15">
        <f>B16-C16</f>
        <v>3.8260205300000081</v>
      </c>
      <c r="E16" s="16">
        <f t="shared" si="0"/>
        <v>4.6517296363039105E-2</v>
      </c>
    </row>
    <row r="17" spans="1:5" x14ac:dyDescent="0.25">
      <c r="A17" s="9"/>
      <c r="B17" s="19"/>
      <c r="C17" s="19"/>
      <c r="D17" s="15"/>
      <c r="E17" s="16"/>
    </row>
    <row r="18" spans="1:5" x14ac:dyDescent="0.25">
      <c r="A18" s="17" t="s">
        <v>20</v>
      </c>
      <c r="B18" s="19">
        <v>63.598014489999969</v>
      </c>
      <c r="C18" s="19">
        <v>80.952858367000005</v>
      </c>
      <c r="D18" s="15">
        <f>B18-C18</f>
        <v>-17.354843877000036</v>
      </c>
      <c r="E18" s="16">
        <f>IFERROR(+D18/C18,"...")</f>
        <v>-0.21438210122639281</v>
      </c>
    </row>
    <row r="19" spans="1:5" x14ac:dyDescent="0.25">
      <c r="A19" s="9"/>
      <c r="B19" s="19"/>
      <c r="C19" s="19"/>
      <c r="D19" s="15" t="s">
        <v>4</v>
      </c>
      <c r="E19" s="16" t="s">
        <v>4</v>
      </c>
    </row>
    <row r="20" spans="1:5" x14ac:dyDescent="0.25">
      <c r="A20" s="17" t="s">
        <v>21</v>
      </c>
      <c r="B20" s="19">
        <v>196.74823784000012</v>
      </c>
      <c r="C20" s="19">
        <v>221.79845750999971</v>
      </c>
      <c r="D20" s="15">
        <f>B20-C20</f>
        <v>-25.050219669999592</v>
      </c>
      <c r="E20" s="16">
        <f>IFERROR(+D20/C20,"...")</f>
        <v>-0.1129413610501336</v>
      </c>
    </row>
    <row r="21" spans="1:5" x14ac:dyDescent="0.25">
      <c r="A21" s="17"/>
      <c r="B21" s="19"/>
      <c r="C21" s="19"/>
      <c r="D21" s="15" t="s">
        <v>4</v>
      </c>
      <c r="E21" s="16"/>
    </row>
    <row r="22" spans="1:5" x14ac:dyDescent="0.25">
      <c r="A22" s="20" t="s">
        <v>22</v>
      </c>
      <c r="B22" s="19">
        <v>198.20440907000003</v>
      </c>
      <c r="C22" s="19">
        <v>2.5763874099999997</v>
      </c>
      <c r="D22" s="15">
        <f>B22-C22</f>
        <v>195.62802166000003</v>
      </c>
      <c r="E22" s="16">
        <f>IFERROR(+D22/C22,"...")</f>
        <v>75.931135550767209</v>
      </c>
    </row>
    <row r="23" spans="1:5" x14ac:dyDescent="0.25">
      <c r="A23" s="17"/>
      <c r="B23" s="19"/>
      <c r="C23" s="19"/>
      <c r="D23" s="15"/>
      <c r="E23" s="16"/>
    </row>
    <row r="24" spans="1:5" x14ac:dyDescent="0.25">
      <c r="A24" s="17" t="s">
        <v>23</v>
      </c>
      <c r="B24" s="19">
        <v>5.5012044099999997</v>
      </c>
      <c r="C24" s="19">
        <v>3.7480465400000007</v>
      </c>
      <c r="D24" s="15">
        <f>B24-C24</f>
        <v>1.753157869999999</v>
      </c>
      <c r="E24" s="16">
        <f>IFERROR(+D24/C24,"...")</f>
        <v>0.46775242817555801</v>
      </c>
    </row>
    <row r="25" spans="1:5" x14ac:dyDescent="0.25">
      <c r="A25" s="9"/>
      <c r="B25" s="19"/>
      <c r="C25" s="19"/>
      <c r="D25" s="15" t="s">
        <v>4</v>
      </c>
      <c r="E25" s="16"/>
    </row>
    <row r="26" spans="1:5" x14ac:dyDescent="0.25">
      <c r="A26" s="17" t="s">
        <v>24</v>
      </c>
      <c r="B26" s="19">
        <v>0</v>
      </c>
      <c r="C26" s="19">
        <v>0</v>
      </c>
      <c r="D26" s="19">
        <f>B26-C26</f>
        <v>0</v>
      </c>
      <c r="E26" s="21" t="str">
        <f>IFERROR(+D26/B26,"...")</f>
        <v>...</v>
      </c>
    </row>
    <row r="27" spans="1:5" x14ac:dyDescent="0.25">
      <c r="A27" s="18"/>
      <c r="B27" s="15"/>
      <c r="C27" s="15"/>
      <c r="D27" s="15" t="s">
        <v>4</v>
      </c>
      <c r="E27" s="16" t="s">
        <v>4</v>
      </c>
    </row>
    <row r="28" spans="1:5" x14ac:dyDescent="0.25">
      <c r="A28" s="12" t="s">
        <v>25</v>
      </c>
      <c r="B28" s="13">
        <f>B30+B35+B39</f>
        <v>7746.2809951136696</v>
      </c>
      <c r="C28" s="13">
        <f>C30+C35+C39</f>
        <v>7721.5858757329997</v>
      </c>
      <c r="D28" s="13">
        <f t="shared" ref="D28:D30" si="1">B28-C28</f>
        <v>24.695119380669894</v>
      </c>
      <c r="E28" s="14">
        <f t="shared" ref="E28:E30" si="2">IFERROR(+D28/C28,"...")</f>
        <v>3.1981926741604257E-3</v>
      </c>
    </row>
    <row r="29" spans="1:5" x14ac:dyDescent="0.25">
      <c r="A29" s="22" t="s">
        <v>26</v>
      </c>
      <c r="B29" s="13">
        <f>SUM(B31:B33)+B35</f>
        <v>6341.9697077760111</v>
      </c>
      <c r="C29" s="13">
        <f>SUM(C31:C33)+C35</f>
        <v>6143.0201999999999</v>
      </c>
      <c r="D29" s="13">
        <f t="shared" si="1"/>
        <v>198.94950777601116</v>
      </c>
      <c r="E29" s="14">
        <f t="shared" si="2"/>
        <v>3.2386269505675913E-2</v>
      </c>
    </row>
    <row r="30" spans="1:5" x14ac:dyDescent="0.25">
      <c r="A30" s="18" t="s">
        <v>27</v>
      </c>
      <c r="B30" s="15">
        <f>B31+B32+B33</f>
        <v>5106.6261317860108</v>
      </c>
      <c r="C30" s="15">
        <f>C31+C32+C33</f>
        <v>4921.1775304599996</v>
      </c>
      <c r="D30" s="15">
        <f t="shared" si="1"/>
        <v>185.44860132601116</v>
      </c>
      <c r="E30" s="16">
        <f t="shared" si="2"/>
        <v>3.7683786081311441E-2</v>
      </c>
    </row>
    <row r="31" spans="1:5" x14ac:dyDescent="0.25">
      <c r="A31" s="23" t="s">
        <v>28</v>
      </c>
      <c r="B31" s="19">
        <v>2975.7209034260104</v>
      </c>
      <c r="C31" s="19">
        <v>2946.0782913200001</v>
      </c>
      <c r="D31" s="15">
        <f t="shared" ref="D31:D33" si="3">B31-C31</f>
        <v>29.642612106010347</v>
      </c>
      <c r="E31" s="16">
        <f t="shared" ref="E31:E33" si="4">IFERROR(+D31/C31,"...")</f>
        <v>1.00617190633888E-2</v>
      </c>
    </row>
    <row r="32" spans="1:5" x14ac:dyDescent="0.25">
      <c r="A32" s="23" t="s">
        <v>29</v>
      </c>
      <c r="B32" s="19">
        <v>1985.6230189100002</v>
      </c>
      <c r="C32" s="19">
        <v>1832.606935</v>
      </c>
      <c r="D32" s="15">
        <f t="shared" si="3"/>
        <v>153.01608391000013</v>
      </c>
      <c r="E32" s="16">
        <f t="shared" si="4"/>
        <v>8.3496401212734758E-2</v>
      </c>
    </row>
    <row r="33" spans="1:5" x14ac:dyDescent="0.25">
      <c r="A33" s="23" t="s">
        <v>19</v>
      </c>
      <c r="B33" s="19">
        <v>145.28220945000001</v>
      </c>
      <c r="C33" s="19">
        <v>142.49230413999999</v>
      </c>
      <c r="D33" s="15">
        <f t="shared" si="3"/>
        <v>2.7899053100000231</v>
      </c>
      <c r="E33" s="16">
        <f t="shared" si="4"/>
        <v>1.9579340279731287E-2</v>
      </c>
    </row>
    <row r="34" spans="1:5" x14ac:dyDescent="0.25">
      <c r="A34" s="23"/>
      <c r="B34" s="19"/>
      <c r="C34" s="19"/>
      <c r="D34" s="15"/>
      <c r="E34" s="16"/>
    </row>
    <row r="35" spans="1:5" x14ac:dyDescent="0.25">
      <c r="A35" s="18" t="s">
        <v>30</v>
      </c>
      <c r="B35" s="19">
        <f>B36+B37</f>
        <v>1235.3435759900003</v>
      </c>
      <c r="C35" s="19">
        <f>C36+C37</f>
        <v>1221.8426695400001</v>
      </c>
      <c r="D35" s="15">
        <f>B35-C35</f>
        <v>13.50090645000023</v>
      </c>
      <c r="E35" s="16">
        <f t="shared" ref="E35:E37" si="5">IFERROR(+D35/C35,"...")</f>
        <v>1.104962757200406E-2</v>
      </c>
    </row>
    <row r="36" spans="1:5" x14ac:dyDescent="0.25">
      <c r="A36" s="23" t="s">
        <v>31</v>
      </c>
      <c r="B36" s="19">
        <v>1112.8003064200002</v>
      </c>
      <c r="C36" s="19">
        <v>1094.83203527</v>
      </c>
      <c r="D36" s="15">
        <f>B36-C36</f>
        <v>17.968271150000191</v>
      </c>
      <c r="E36" s="16">
        <f t="shared" si="5"/>
        <v>1.6411897506788772E-2</v>
      </c>
    </row>
    <row r="37" spans="1:5" x14ac:dyDescent="0.25">
      <c r="A37" s="23" t="s">
        <v>32</v>
      </c>
      <c r="B37" s="19">
        <v>122.54326957000001</v>
      </c>
      <c r="C37" s="19">
        <v>127.01063427</v>
      </c>
      <c r="D37" s="15">
        <f>B37-C37</f>
        <v>-4.4673646999999903</v>
      </c>
      <c r="E37" s="16">
        <f t="shared" si="5"/>
        <v>-3.5173154796654574E-2</v>
      </c>
    </row>
    <row r="38" spans="1:5" x14ac:dyDescent="0.25">
      <c r="A38" s="23"/>
      <c r="B38" s="19"/>
      <c r="C38" s="19"/>
      <c r="D38" s="15"/>
      <c r="E38" s="16"/>
    </row>
    <row r="39" spans="1:5" x14ac:dyDescent="0.25">
      <c r="A39" s="22" t="s">
        <v>33</v>
      </c>
      <c r="B39" s="24">
        <v>1404.3112873376581</v>
      </c>
      <c r="C39" s="24">
        <v>1578.5656757329996</v>
      </c>
      <c r="D39" s="13">
        <f t="shared" ref="D39:D50" si="6">B39-C39</f>
        <v>-174.25438839534149</v>
      </c>
      <c r="E39" s="14">
        <f>IFERROR(+D39/C39,"...")</f>
        <v>-0.11038779765335217</v>
      </c>
    </row>
    <row r="40" spans="1:5" x14ac:dyDescent="0.25">
      <c r="A40" s="25" t="s">
        <v>34</v>
      </c>
      <c r="B40" s="26">
        <f>+B39/B51</f>
        <v>1.476635413242881E-2</v>
      </c>
      <c r="C40" s="26">
        <f>+C39/C51</f>
        <v>1.7449925999617515E-2</v>
      </c>
      <c r="D40" s="26">
        <f t="shared" si="6"/>
        <v>-2.6835718671887054E-3</v>
      </c>
      <c r="E40" s="14"/>
    </row>
    <row r="41" spans="1:5" x14ac:dyDescent="0.25">
      <c r="A41" s="27" t="s">
        <v>35</v>
      </c>
      <c r="B41" s="28">
        <f>+B13-B29</f>
        <v>-789.29202724601055</v>
      </c>
      <c r="C41" s="28">
        <f>+C13-C29</f>
        <v>-958.92764188000001</v>
      </c>
      <c r="D41" s="28">
        <f t="shared" si="6"/>
        <v>169.63561463398946</v>
      </c>
      <c r="E41" s="29">
        <f>IFERROR(+D41/C41,"...")</f>
        <v>-0.17690137109971601</v>
      </c>
    </row>
    <row r="42" spans="1:5" x14ac:dyDescent="0.25">
      <c r="A42" s="25" t="s">
        <v>34</v>
      </c>
      <c r="B42" s="26">
        <f>B41/B51</f>
        <v>-8.2994174392154382E-3</v>
      </c>
      <c r="C42" s="26">
        <f>C41/C51</f>
        <v>-1.0600266208134632E-2</v>
      </c>
      <c r="D42" s="26">
        <f t="shared" si="6"/>
        <v>2.3008487689191934E-3</v>
      </c>
      <c r="E42" s="30"/>
    </row>
    <row r="43" spans="1:5" x14ac:dyDescent="0.25">
      <c r="A43" s="31" t="s">
        <v>36</v>
      </c>
      <c r="B43" s="28">
        <f>B13+B18+B20-B29</f>
        <v>-528.94577491601103</v>
      </c>
      <c r="C43" s="28">
        <f>C13+C18+C20-C30-C35</f>
        <v>-656.17632600299999</v>
      </c>
      <c r="D43" s="28">
        <f t="shared" si="6"/>
        <v>127.23055108698895</v>
      </c>
      <c r="E43" s="29">
        <f>IFERROR(+D43/C43,"...")</f>
        <v>-0.19389689332743051</v>
      </c>
    </row>
    <row r="44" spans="1:5" x14ac:dyDescent="0.25">
      <c r="A44" s="25" t="s">
        <v>34</v>
      </c>
      <c r="B44" s="26">
        <f>B43/B51</f>
        <v>-5.5618727127582984E-3</v>
      </c>
      <c r="C44" s="26">
        <f>C43/C51</f>
        <v>-7.2535647439162694E-3</v>
      </c>
      <c r="D44" s="26">
        <f t="shared" si="6"/>
        <v>1.691692031157971E-3</v>
      </c>
      <c r="E44" s="16" t="s">
        <v>4</v>
      </c>
    </row>
    <row r="45" spans="1:5" x14ac:dyDescent="0.25">
      <c r="A45" s="31" t="s">
        <v>37</v>
      </c>
      <c r="B45" s="28">
        <f>B11-B29</f>
        <v>-325.24016143601057</v>
      </c>
      <c r="C45" s="28">
        <f>C11-C29</f>
        <v>-649.85189205299957</v>
      </c>
      <c r="D45" s="28">
        <f t="shared" si="6"/>
        <v>324.61173061698901</v>
      </c>
      <c r="E45" s="29">
        <f>IFERROR(+D45/C45,"...")</f>
        <v>-0.49951648150393452</v>
      </c>
    </row>
    <row r="46" spans="1:5" x14ac:dyDescent="0.25">
      <c r="A46" s="25" t="s">
        <v>34</v>
      </c>
      <c r="B46" s="26">
        <f>B45/B51</f>
        <v>-3.4199051486351042E-3</v>
      </c>
      <c r="C46" s="26">
        <f>C45/C51</f>
        <v>-7.1836526039821928E-3</v>
      </c>
      <c r="D46" s="26">
        <f t="shared" si="6"/>
        <v>3.7637474553470886E-3</v>
      </c>
      <c r="E46" s="16" t="s">
        <v>4</v>
      </c>
    </row>
    <row r="47" spans="1:5" x14ac:dyDescent="0.25">
      <c r="A47" s="27" t="s">
        <v>38</v>
      </c>
      <c r="B47" s="28">
        <f>B11-B28+B35</f>
        <v>-494.20787278366879</v>
      </c>
      <c r="C47" s="28">
        <f>C11-C28+C35</f>
        <v>-1006.5748982459993</v>
      </c>
      <c r="D47" s="28">
        <f t="shared" si="6"/>
        <v>512.3670254623305</v>
      </c>
      <c r="E47" s="29">
        <f>IFERROR(+D47/C47,"...")</f>
        <v>-0.50902026898857944</v>
      </c>
    </row>
    <row r="48" spans="1:5" x14ac:dyDescent="0.25">
      <c r="A48" s="25" t="s">
        <v>34</v>
      </c>
      <c r="B48" s="26">
        <f>B47/B51</f>
        <v>-5.1966031537018509E-3</v>
      </c>
      <c r="C48" s="26">
        <f>C47/C51</f>
        <v>-1.1126972895384382E-2</v>
      </c>
      <c r="D48" s="26">
        <f t="shared" si="6"/>
        <v>5.9303697416825309E-3</v>
      </c>
      <c r="E48" s="16" t="s">
        <v>4</v>
      </c>
    </row>
    <row r="49" spans="1:5" x14ac:dyDescent="0.25">
      <c r="A49" s="32" t="s">
        <v>39</v>
      </c>
      <c r="B49" s="33">
        <f>+B11-B28</f>
        <v>-1729.5514487736691</v>
      </c>
      <c r="C49" s="33">
        <f>+C11-C28</f>
        <v>-2228.4175677859994</v>
      </c>
      <c r="D49" s="33">
        <f t="shared" si="6"/>
        <v>498.86611901233027</v>
      </c>
      <c r="E49" s="34">
        <f>(IFERROR(+D49/C49,"..."))</f>
        <v>-0.22386563731319392</v>
      </c>
    </row>
    <row r="50" spans="1:5" x14ac:dyDescent="0.25">
      <c r="A50" s="42" t="s">
        <v>34</v>
      </c>
      <c r="B50" s="43">
        <f>B49/B51</f>
        <v>-1.8186259281063918E-2</v>
      </c>
      <c r="C50" s="43">
        <f>C49/C51</f>
        <v>-2.4633578603599712E-2</v>
      </c>
      <c r="D50" s="43">
        <f t="shared" si="6"/>
        <v>6.4473193225357932E-3</v>
      </c>
      <c r="E50" s="35" t="s">
        <v>4</v>
      </c>
    </row>
    <row r="51" spans="1:5" x14ac:dyDescent="0.25">
      <c r="A51" s="36" t="s">
        <v>43</v>
      </c>
      <c r="B51" s="37">
        <v>95102.1</v>
      </c>
      <c r="C51" s="37">
        <v>90462.6</v>
      </c>
      <c r="D51" s="26"/>
      <c r="E51" s="38"/>
    </row>
    <row r="52" spans="1:5" x14ac:dyDescent="0.25">
      <c r="A52" s="44" t="s">
        <v>40</v>
      </c>
      <c r="B52" s="44"/>
      <c r="C52" s="44"/>
      <c r="D52" s="44"/>
      <c r="E52" s="44"/>
    </row>
    <row r="53" spans="1:5" ht="33.75" customHeight="1" x14ac:dyDescent="0.25">
      <c r="A53" s="45" t="s">
        <v>45</v>
      </c>
      <c r="B53" s="45"/>
      <c r="C53" s="45"/>
      <c r="D53" s="45"/>
      <c r="E53" s="45"/>
    </row>
    <row r="54" spans="1:5" x14ac:dyDescent="0.25">
      <c r="A54" s="46" t="s">
        <v>41</v>
      </c>
      <c r="B54" s="46"/>
      <c r="C54" s="46"/>
      <c r="D54" s="46"/>
      <c r="E54" s="46"/>
    </row>
    <row r="55" spans="1:5" x14ac:dyDescent="0.25">
      <c r="A55" s="46" t="s">
        <v>42</v>
      </c>
      <c r="B55" s="46"/>
      <c r="C55" s="46"/>
      <c r="D55" s="46"/>
      <c r="E55" s="46"/>
    </row>
    <row r="56" spans="1:5" ht="15.75" customHeight="1" x14ac:dyDescent="0.25">
      <c r="A56" s="39"/>
      <c r="B56" s="40"/>
      <c r="C56" s="40"/>
      <c r="D56" s="40"/>
      <c r="E56" s="40"/>
    </row>
    <row r="57" spans="1:5" x14ac:dyDescent="0.25">
      <c r="A57" s="41"/>
      <c r="B57" s="41"/>
      <c r="C57" s="41"/>
      <c r="D57" s="41"/>
      <c r="E57" s="41"/>
    </row>
    <row r="58" spans="1:5" x14ac:dyDescent="0.25">
      <c r="A58" s="41"/>
      <c r="B58" s="41"/>
      <c r="C58" s="41"/>
      <c r="D58" s="41"/>
      <c r="E58" s="41"/>
    </row>
    <row r="59" spans="1:5" x14ac:dyDescent="0.25">
      <c r="A59" s="41"/>
      <c r="B59" s="41"/>
      <c r="C59" s="41"/>
      <c r="D59" s="41"/>
      <c r="E59" s="41"/>
    </row>
    <row r="60" spans="1:5" x14ac:dyDescent="0.25">
      <c r="A60" s="41"/>
      <c r="B60" s="41"/>
      <c r="C60" s="41"/>
      <c r="D60" s="41"/>
      <c r="E60" s="41"/>
    </row>
    <row r="61" spans="1:5" x14ac:dyDescent="0.25">
      <c r="A61" s="41"/>
      <c r="B61" s="41"/>
      <c r="C61" s="41"/>
      <c r="D61" s="41"/>
      <c r="E61" s="41"/>
    </row>
  </sheetData>
  <mergeCells count="11">
    <mergeCell ref="A1:E1"/>
    <mergeCell ref="A2:E2"/>
    <mergeCell ref="A3:E3"/>
    <mergeCell ref="A4:E4"/>
    <mergeCell ref="A5:E5"/>
    <mergeCell ref="A52:E52"/>
    <mergeCell ref="A53:E53"/>
    <mergeCell ref="A54:E54"/>
    <mergeCell ref="A55:E55"/>
    <mergeCell ref="D6:E7"/>
    <mergeCell ref="A7:A8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4A79-E122-473C-9B5C-4A3BFEB765B0}">
  <sheetPr>
    <pageSetUpPr fitToPage="1"/>
  </sheetPr>
  <dimension ref="A1:E48"/>
  <sheetViews>
    <sheetView workbookViewId="0">
      <selection activeCell="A48" sqref="A48:E48"/>
    </sheetView>
  </sheetViews>
  <sheetFormatPr baseColWidth="10" defaultRowHeight="15" x14ac:dyDescent="0.25"/>
  <cols>
    <col min="1" max="1" width="54.42578125" style="92" customWidth="1"/>
    <col min="2" max="5" width="11.42578125" style="92"/>
  </cols>
  <sheetData>
    <row r="1" spans="1:5" x14ac:dyDescent="0.25">
      <c r="A1" s="54"/>
      <c r="B1" s="54"/>
      <c r="C1" s="54"/>
      <c r="D1" s="54"/>
      <c r="E1" s="54"/>
    </row>
    <row r="2" spans="1:5" ht="15.75" x14ac:dyDescent="0.25">
      <c r="A2" s="55" t="s">
        <v>4</v>
      </c>
      <c r="B2" s="56"/>
      <c r="C2" s="56"/>
      <c r="D2" s="51" t="s">
        <v>46</v>
      </c>
      <c r="E2" s="51"/>
    </row>
    <row r="3" spans="1:5" x14ac:dyDescent="0.25">
      <c r="A3" s="56" t="s">
        <v>47</v>
      </c>
      <c r="B3" s="56"/>
      <c r="C3" s="56"/>
      <c r="D3" s="56"/>
      <c r="E3" s="56"/>
    </row>
    <row r="4" spans="1:5" x14ac:dyDescent="0.25">
      <c r="A4" s="57" t="s">
        <v>48</v>
      </c>
      <c r="B4" s="57"/>
      <c r="C4" s="57"/>
      <c r="D4" s="57"/>
      <c r="E4" s="57"/>
    </row>
    <row r="5" spans="1:5" x14ac:dyDescent="0.25">
      <c r="A5" s="58" t="s">
        <v>3</v>
      </c>
      <c r="B5" s="58"/>
      <c r="C5" s="58"/>
      <c r="D5" s="58"/>
      <c r="E5" s="58"/>
    </row>
    <row r="6" spans="1:5" x14ac:dyDescent="0.25">
      <c r="A6" s="59" t="s">
        <v>4</v>
      </c>
      <c r="B6" s="2" t="s">
        <v>44</v>
      </c>
      <c r="C6" s="2" t="s">
        <v>44</v>
      </c>
      <c r="D6" s="47" t="s">
        <v>5</v>
      </c>
      <c r="E6" s="47"/>
    </row>
    <row r="7" spans="1:5" x14ac:dyDescent="0.25">
      <c r="A7" s="60" t="s">
        <v>6</v>
      </c>
      <c r="B7" s="3">
        <v>2026</v>
      </c>
      <c r="C7" s="3">
        <v>2025</v>
      </c>
      <c r="D7" s="48"/>
      <c r="E7" s="48"/>
    </row>
    <row r="8" spans="1:5" x14ac:dyDescent="0.25">
      <c r="A8" s="60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25">
      <c r="A9" s="61" t="s">
        <v>4</v>
      </c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25">
      <c r="A10" s="62"/>
      <c r="B10" s="63"/>
      <c r="C10" s="63"/>
      <c r="D10" s="63"/>
      <c r="E10" s="64"/>
    </row>
    <row r="11" spans="1:5" x14ac:dyDescent="0.25">
      <c r="A11" s="65" t="s">
        <v>15</v>
      </c>
      <c r="B11" s="66">
        <f>B13+B20+B22</f>
        <v>3567.7068511500001</v>
      </c>
      <c r="C11" s="66">
        <f>C13+C20+C22</f>
        <v>3251.78406761</v>
      </c>
      <c r="D11" s="66">
        <f>B11-C11</f>
        <v>315.92278354000018</v>
      </c>
      <c r="E11" s="67">
        <f>IFERROR(+D11/C11,"...")</f>
        <v>9.7153678402821339E-2</v>
      </c>
    </row>
    <row r="12" spans="1:5" x14ac:dyDescent="0.25">
      <c r="A12" s="62"/>
      <c r="B12" s="68"/>
      <c r="C12" s="68"/>
      <c r="D12" s="68" t="s">
        <v>4</v>
      </c>
      <c r="E12" s="21" t="s">
        <v>4</v>
      </c>
    </row>
    <row r="13" spans="1:5" x14ac:dyDescent="0.25">
      <c r="A13" s="69" t="s">
        <v>49</v>
      </c>
      <c r="B13" s="66">
        <f>SUM(B14+B18)</f>
        <v>3369.8624152800003</v>
      </c>
      <c r="C13" s="66">
        <f>SUM(C14+C18)</f>
        <v>3251.25819761</v>
      </c>
      <c r="D13" s="66">
        <f t="shared" ref="D13:D18" si="0">B13-C13</f>
        <v>118.60421767000025</v>
      </c>
      <c r="E13" s="67">
        <f t="shared" ref="E13:E18" si="1">IFERROR(+D13/C13,"...")</f>
        <v>3.6479482852880225E-2</v>
      </c>
    </row>
    <row r="14" spans="1:5" x14ac:dyDescent="0.25">
      <c r="A14" s="70" t="s">
        <v>50</v>
      </c>
      <c r="B14" s="68">
        <f>+B15+B16</f>
        <v>2738.6880327700001</v>
      </c>
      <c r="C14" s="68">
        <f>C15+C16</f>
        <v>2570.1741197299998</v>
      </c>
      <c r="D14" s="68">
        <f t="shared" si="0"/>
        <v>168.51391304000026</v>
      </c>
      <c r="E14" s="21">
        <f t="shared" si="1"/>
        <v>6.5565173871450735E-2</v>
      </c>
    </row>
    <row r="15" spans="1:5" x14ac:dyDescent="0.25">
      <c r="A15" s="71" t="s">
        <v>51</v>
      </c>
      <c r="B15" s="68">
        <v>1504.3096152099999</v>
      </c>
      <c r="C15" s="68">
        <v>1436.6026841399998</v>
      </c>
      <c r="D15" s="68">
        <f t="shared" si="0"/>
        <v>67.70693107000011</v>
      </c>
      <c r="E15" s="21">
        <f t="shared" si="1"/>
        <v>4.7129893196971036E-2</v>
      </c>
    </row>
    <row r="16" spans="1:5" x14ac:dyDescent="0.25">
      <c r="A16" s="71" t="s">
        <v>52</v>
      </c>
      <c r="B16" s="68">
        <v>1234.3784175600003</v>
      </c>
      <c r="C16" s="68">
        <v>1133.5714355899997</v>
      </c>
      <c r="D16" s="68">
        <f t="shared" si="0"/>
        <v>100.80698197000061</v>
      </c>
      <c r="E16" s="21">
        <f t="shared" si="1"/>
        <v>8.8928653991296736E-2</v>
      </c>
    </row>
    <row r="17" spans="1:5" x14ac:dyDescent="0.25">
      <c r="A17" s="71" t="s">
        <v>53</v>
      </c>
      <c r="B17" s="68">
        <v>49.794362839999991</v>
      </c>
      <c r="C17" s="68">
        <v>91.478588939999995</v>
      </c>
      <c r="D17" s="68">
        <f t="shared" si="0"/>
        <v>-41.684226100000004</v>
      </c>
      <c r="E17" s="21">
        <f t="shared" si="1"/>
        <v>-0.45567194010109102</v>
      </c>
    </row>
    <row r="18" spans="1:5" x14ac:dyDescent="0.25">
      <c r="A18" s="70" t="s">
        <v>54</v>
      </c>
      <c r="B18" s="68">
        <v>631.17438250999999</v>
      </c>
      <c r="C18" s="68">
        <v>681.08407788</v>
      </c>
      <c r="D18" s="68">
        <f t="shared" si="0"/>
        <v>-49.909695370000009</v>
      </c>
      <c r="E18" s="21">
        <f t="shared" si="1"/>
        <v>-7.3279785845755133E-2</v>
      </c>
    </row>
    <row r="19" spans="1:5" x14ac:dyDescent="0.25">
      <c r="A19" s="72"/>
      <c r="B19" s="68"/>
      <c r="C19" s="68"/>
      <c r="D19" s="66"/>
      <c r="E19" s="21"/>
    </row>
    <row r="20" spans="1:5" x14ac:dyDescent="0.25">
      <c r="A20" s="20" t="s">
        <v>22</v>
      </c>
      <c r="B20" s="68">
        <v>197.84443587000001</v>
      </c>
      <c r="C20" s="68">
        <v>0.52586999999999995</v>
      </c>
      <c r="D20" s="68">
        <f>B20-C20</f>
        <v>197.31856587000001</v>
      </c>
      <c r="E20" s="21">
        <f>IFERROR(+D20/C20,"...")</f>
        <v>375.22308910947578</v>
      </c>
    </row>
    <row r="21" spans="1:5" x14ac:dyDescent="0.25">
      <c r="A21" s="72"/>
      <c r="B21" s="68"/>
      <c r="C21" s="68"/>
      <c r="D21" s="66" t="s">
        <v>4</v>
      </c>
      <c r="E21" s="73"/>
    </row>
    <row r="22" spans="1:5" x14ac:dyDescent="0.25">
      <c r="A22" s="20" t="s">
        <v>24</v>
      </c>
      <c r="B22" s="68">
        <v>0</v>
      </c>
      <c r="C22" s="68">
        <v>0</v>
      </c>
      <c r="D22" s="68">
        <f>B22-C22</f>
        <v>0</v>
      </c>
      <c r="E22" s="74" t="str">
        <f>IFERROR(+D22/C22,"...")</f>
        <v>...</v>
      </c>
    </row>
    <row r="23" spans="1:5" x14ac:dyDescent="0.25">
      <c r="A23" s="72"/>
      <c r="B23" s="68"/>
      <c r="C23" s="68"/>
      <c r="D23" s="68" t="s">
        <v>4</v>
      </c>
      <c r="E23" s="67" t="s">
        <v>4</v>
      </c>
    </row>
    <row r="24" spans="1:5" x14ac:dyDescent="0.25">
      <c r="A24" s="65" t="s">
        <v>25</v>
      </c>
      <c r="B24" s="66">
        <f>+B26+B38</f>
        <v>5953.5646902400022</v>
      </c>
      <c r="C24" s="66">
        <f>SUM(C26+C38)</f>
        <v>6366.3487278999992</v>
      </c>
      <c r="D24" s="66">
        <f>B24-C24</f>
        <v>-412.78403765999701</v>
      </c>
      <c r="E24" s="67">
        <f>IFERROR(+D24/C24,"...")</f>
        <v>-6.4838427064324161E-2</v>
      </c>
    </row>
    <row r="25" spans="1:5" x14ac:dyDescent="0.25">
      <c r="A25" s="72"/>
      <c r="B25" s="68"/>
      <c r="C25" s="68"/>
      <c r="D25" s="68" t="s">
        <v>4</v>
      </c>
      <c r="E25" s="67" t="s">
        <v>4</v>
      </c>
    </row>
    <row r="26" spans="1:5" x14ac:dyDescent="0.25">
      <c r="A26" s="69" t="s">
        <v>26</v>
      </c>
      <c r="B26" s="66">
        <f>+B27+B28+B29+B31+B32</f>
        <v>4724.7932865560106</v>
      </c>
      <c r="C26" s="66">
        <f>+C27+C28+C29+C31+C32</f>
        <v>5038.4369200599995</v>
      </c>
      <c r="D26" s="66">
        <f t="shared" ref="D26:D32" si="2">B26-C26</f>
        <v>-313.64363350398889</v>
      </c>
      <c r="E26" s="67">
        <f t="shared" ref="E26:E32" si="3">IFERROR(+D26/C26,"...")</f>
        <v>-6.2250185619125292E-2</v>
      </c>
    </row>
    <row r="27" spans="1:5" x14ac:dyDescent="0.25">
      <c r="A27" s="70" t="s">
        <v>55</v>
      </c>
      <c r="B27" s="68">
        <v>1832.1302011800012</v>
      </c>
      <c r="C27" s="68">
        <v>1737.7399024599999</v>
      </c>
      <c r="D27" s="68">
        <f t="shared" si="2"/>
        <v>94.390298720001283</v>
      </c>
      <c r="E27" s="21">
        <f t="shared" si="3"/>
        <v>5.4317851933065112E-2</v>
      </c>
    </row>
    <row r="28" spans="1:5" x14ac:dyDescent="0.25">
      <c r="A28" s="70" t="s">
        <v>56</v>
      </c>
      <c r="B28" s="68">
        <v>237.28290619000035</v>
      </c>
      <c r="C28" s="68">
        <v>243.4325302</v>
      </c>
      <c r="D28" s="68">
        <f t="shared" si="2"/>
        <v>-6.1496240099996555</v>
      </c>
      <c r="E28" s="21">
        <f t="shared" si="3"/>
        <v>-2.5262129120324345E-2</v>
      </c>
    </row>
    <row r="29" spans="1:5" x14ac:dyDescent="0.25">
      <c r="A29" s="70" t="s">
        <v>57</v>
      </c>
      <c r="B29" s="68">
        <v>1302.02596062</v>
      </c>
      <c r="C29" s="68">
        <v>1716.1622152999998</v>
      </c>
      <c r="D29" s="68">
        <f t="shared" si="2"/>
        <v>-414.13625467999987</v>
      </c>
      <c r="E29" s="21">
        <f t="shared" si="3"/>
        <v>-0.24131533195864313</v>
      </c>
    </row>
    <row r="30" spans="1:5" x14ac:dyDescent="0.25">
      <c r="A30" s="75" t="s">
        <v>53</v>
      </c>
      <c r="B30" s="68">
        <v>49.794362839999991</v>
      </c>
      <c r="C30" s="68">
        <v>91.478588939999995</v>
      </c>
      <c r="D30" s="68">
        <f t="shared" si="2"/>
        <v>-41.684226100000004</v>
      </c>
      <c r="E30" s="21">
        <f t="shared" si="3"/>
        <v>-0.45567194010109102</v>
      </c>
    </row>
    <row r="31" spans="1:5" x14ac:dyDescent="0.25">
      <c r="A31" s="70" t="s">
        <v>30</v>
      </c>
      <c r="B31" s="68">
        <v>1235.3435759900003</v>
      </c>
      <c r="C31" s="68">
        <v>1221.8426695400001</v>
      </c>
      <c r="D31" s="68">
        <f t="shared" si="2"/>
        <v>13.50090645000023</v>
      </c>
      <c r="E31" s="21">
        <f t="shared" si="3"/>
        <v>1.104962757200406E-2</v>
      </c>
    </row>
    <row r="32" spans="1:5" x14ac:dyDescent="0.25">
      <c r="A32" s="70" t="s">
        <v>58</v>
      </c>
      <c r="B32" s="68">
        <v>118.01064257600852</v>
      </c>
      <c r="C32" s="68">
        <v>119.25960255999999</v>
      </c>
      <c r="D32" s="68">
        <f t="shared" si="2"/>
        <v>-1.2489599839914689</v>
      </c>
      <c r="E32" s="21">
        <f t="shared" si="3"/>
        <v>-1.0472615681937327E-2</v>
      </c>
    </row>
    <row r="33" spans="1:5" x14ac:dyDescent="0.25">
      <c r="A33" s="72"/>
      <c r="B33" s="68"/>
      <c r="C33" s="68"/>
      <c r="D33" s="68" t="s">
        <v>4</v>
      </c>
      <c r="E33" s="21" t="s">
        <v>4</v>
      </c>
    </row>
    <row r="34" spans="1:5" x14ac:dyDescent="0.25">
      <c r="A34" s="76" t="s">
        <v>59</v>
      </c>
      <c r="B34" s="77">
        <f>B13-B26</f>
        <v>-1354.9308712760103</v>
      </c>
      <c r="C34" s="77">
        <f>C13-C26</f>
        <v>-1787.1787224499994</v>
      </c>
      <c r="D34" s="77">
        <f t="shared" ref="D34:D42" si="4">B34-C34</f>
        <v>432.24785117398915</v>
      </c>
      <c r="E34" s="78">
        <f>IFERROR(+D34/C34,"...")</f>
        <v>-0.24186045063329267</v>
      </c>
    </row>
    <row r="35" spans="1:5" x14ac:dyDescent="0.25">
      <c r="A35" s="79" t="s">
        <v>34</v>
      </c>
      <c r="B35" s="80">
        <f>+B34/B44</f>
        <v>-1.4247118321004585E-2</v>
      </c>
      <c r="C35" s="80">
        <f>+C34/C44</f>
        <v>-1.9755995543462152E-2</v>
      </c>
      <c r="D35" s="80">
        <f t="shared" si="4"/>
        <v>5.5088772224575668E-3</v>
      </c>
      <c r="E35" s="67" t="s">
        <v>4</v>
      </c>
    </row>
    <row r="36" spans="1:5" x14ac:dyDescent="0.25">
      <c r="A36" s="81" t="s">
        <v>37</v>
      </c>
      <c r="B36" s="77">
        <f>B11-B26</f>
        <v>-1157.0864354060104</v>
      </c>
      <c r="C36" s="77">
        <f>C11-C26</f>
        <v>-1786.6528524499995</v>
      </c>
      <c r="D36" s="77">
        <f t="shared" si="4"/>
        <v>629.56641704398908</v>
      </c>
      <c r="E36" s="78">
        <f>IFERROR(+D36/C36,"...")</f>
        <v>-0.3523719877539041</v>
      </c>
    </row>
    <row r="37" spans="1:5" x14ac:dyDescent="0.25">
      <c r="A37" s="79" t="s">
        <v>34</v>
      </c>
      <c r="B37" s="80">
        <f>+B36/B44</f>
        <v>-1.2166781126873227E-2</v>
      </c>
      <c r="C37" s="80">
        <f>+C36/C44</f>
        <v>-1.9750182422901833E-2</v>
      </c>
      <c r="D37" s="80">
        <f t="shared" si="4"/>
        <v>7.5834012960286062E-3</v>
      </c>
      <c r="E37" s="82" t="s">
        <v>4</v>
      </c>
    </row>
    <row r="38" spans="1:5" x14ac:dyDescent="0.25">
      <c r="A38" s="69" t="s">
        <v>33</v>
      </c>
      <c r="B38" s="66">
        <v>1228.7714036839914</v>
      </c>
      <c r="C38" s="66">
        <v>1327.9118078399997</v>
      </c>
      <c r="D38" s="66">
        <f t="shared" si="4"/>
        <v>-99.140404156008344</v>
      </c>
      <c r="E38" s="67">
        <f>IFERROR(+D38/C38,"...")</f>
        <v>-7.4658876870197829E-2</v>
      </c>
    </row>
    <row r="39" spans="1:5" x14ac:dyDescent="0.25">
      <c r="A39" s="79" t="s">
        <v>34</v>
      </c>
      <c r="B39" s="80">
        <f>+B38/B44</f>
        <v>1.2920549637536829E-2</v>
      </c>
      <c r="C39" s="80">
        <f>+C38/C44</f>
        <v>1.4679124940472634E-2</v>
      </c>
      <c r="D39" s="80">
        <f t="shared" si="4"/>
        <v>-1.758575302935805E-3</v>
      </c>
      <c r="E39" s="67" t="s">
        <v>4</v>
      </c>
    </row>
    <row r="40" spans="1:5" x14ac:dyDescent="0.25">
      <c r="A40" s="76" t="s">
        <v>60</v>
      </c>
      <c r="B40" s="77">
        <f>B42+B31</f>
        <v>-1150.5142631000017</v>
      </c>
      <c r="C40" s="77">
        <f>C42+C31</f>
        <v>-1892.7219907499991</v>
      </c>
      <c r="D40" s="77">
        <f t="shared" si="4"/>
        <v>742.20772764999742</v>
      </c>
      <c r="E40" s="78">
        <f>IFERROR(+D40/C40,"...")</f>
        <v>-0.39213774198074092</v>
      </c>
    </row>
    <row r="41" spans="1:5" x14ac:dyDescent="0.25">
      <c r="A41" s="79" t="s">
        <v>34</v>
      </c>
      <c r="B41" s="80">
        <f>+B40/B44</f>
        <v>-1.209767463704799E-2</v>
      </c>
      <c r="C41" s="80">
        <f>+C40/C44</f>
        <v>-2.0922701655159137E-2</v>
      </c>
      <c r="D41" s="80">
        <f t="shared" si="4"/>
        <v>8.8250270181111472E-3</v>
      </c>
      <c r="E41" s="82" t="s">
        <v>4</v>
      </c>
    </row>
    <row r="42" spans="1:5" x14ac:dyDescent="0.25">
      <c r="A42" s="32" t="s">
        <v>61</v>
      </c>
      <c r="B42" s="33">
        <f>SUM(B11-B24)</f>
        <v>-2385.857839090002</v>
      </c>
      <c r="C42" s="33">
        <f>SUM(C11-C24)</f>
        <v>-3114.5646602899992</v>
      </c>
      <c r="D42" s="33">
        <f t="shared" si="4"/>
        <v>728.70682119999719</v>
      </c>
      <c r="E42" s="34">
        <f>IFERROR(+D42/C42,"...")</f>
        <v>-0.23396747240179205</v>
      </c>
    </row>
    <row r="43" spans="1:5" x14ac:dyDescent="0.25">
      <c r="A43" s="83" t="s">
        <v>34</v>
      </c>
      <c r="B43" s="84">
        <f>+B42/B44</f>
        <v>-2.5087330764410058E-2</v>
      </c>
      <c r="C43" s="84">
        <f>+C42/C44</f>
        <v>-3.4429307363374469E-2</v>
      </c>
      <c r="D43" s="84">
        <v>2.4186113457645604E-2</v>
      </c>
      <c r="E43" s="85"/>
    </row>
    <row r="44" spans="1:5" x14ac:dyDescent="0.25">
      <c r="A44" s="36" t="s">
        <v>43</v>
      </c>
      <c r="B44" s="37">
        <v>95102.1</v>
      </c>
      <c r="C44" s="37">
        <v>90462.6</v>
      </c>
      <c r="D44" s="86"/>
      <c r="E44" s="87"/>
    </row>
    <row r="45" spans="1:5" x14ac:dyDescent="0.25">
      <c r="A45" s="88" t="s">
        <v>40</v>
      </c>
      <c r="B45" s="88"/>
      <c r="C45" s="88"/>
      <c r="D45" s="88"/>
      <c r="E45" s="88"/>
    </row>
    <row r="46" spans="1:5" x14ac:dyDescent="0.25">
      <c r="A46" s="89" t="s">
        <v>62</v>
      </c>
      <c r="B46" s="89"/>
      <c r="C46" s="89"/>
      <c r="D46" s="89"/>
      <c r="E46" s="89"/>
    </row>
    <row r="47" spans="1:5" x14ac:dyDescent="0.25">
      <c r="A47" s="90"/>
      <c r="B47" s="90"/>
      <c r="C47" s="90"/>
      <c r="D47" s="90"/>
      <c r="E47" s="90"/>
    </row>
    <row r="48" spans="1:5" x14ac:dyDescent="0.25">
      <c r="A48" s="91"/>
      <c r="B48" s="91"/>
      <c r="C48" s="91"/>
      <c r="D48" s="91"/>
      <c r="E48" s="91"/>
    </row>
  </sheetData>
  <mergeCells count="11">
    <mergeCell ref="D6:E7"/>
    <mergeCell ref="A7:A8"/>
    <mergeCell ref="A45:E45"/>
    <mergeCell ref="A46:E46"/>
    <mergeCell ref="A48:E48"/>
    <mergeCell ref="A1:E1"/>
    <mergeCell ref="B2:C2"/>
    <mergeCell ref="D2:E2"/>
    <mergeCell ref="A3:E3"/>
    <mergeCell ref="A4:E4"/>
    <mergeCell ref="A5:E5"/>
  </mergeCells>
  <hyperlinks>
    <hyperlink ref="A29" location="'Anexo 1'!A1" display="Transfers 1/" xr:uid="{8E42576A-3FF1-411B-8128-404C64AE6138}"/>
    <hyperlink ref="A38" location="'Anexo 2'!A1" display="Capital expenditure" xr:uid="{93835886-E9B9-4D42-88E6-ED6EF75730F2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SPNF</vt:lpstr>
      <vt:lpstr>GC</vt:lpstr>
      <vt:lpstr>GC!Área_de_impresión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Esilda Atencio</cp:lastModifiedBy>
  <cp:lastPrinted>2026-07-03T14:20:33Z</cp:lastPrinted>
  <dcterms:created xsi:type="dcterms:W3CDTF">2026-01-28T19:30:19Z</dcterms:created>
  <dcterms:modified xsi:type="dcterms:W3CDTF">2026-07-08T20:17:19Z</dcterms:modified>
</cp:coreProperties>
</file>