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" sheetId="1" r:id="rId4"/>
    <sheet state="visible" name="Sheet1" sheetId="2" r:id="rId5"/>
  </sheets>
  <definedNames/>
  <calcPr/>
  <extLst>
    <ext uri="GoogleSheetsCustomDataVersion2">
      <go:sheetsCustomData xmlns:go="http://customooxmlschemas.google.com/" r:id="rId6" roundtripDataChecksum="2NJl7WWqZlRdCYoUZOnOYwu8xIypWvme+3V74CZJRQw="/>
    </ext>
  </extLst>
</workbook>
</file>

<file path=xl/sharedStrings.xml><?xml version="1.0" encoding="utf-8"?>
<sst xmlns="http://schemas.openxmlformats.org/spreadsheetml/2006/main" count="128" uniqueCount="69">
  <si>
    <t xml:space="preserve"> </t>
  </si>
  <si>
    <t>Cuadro No. 1</t>
  </si>
  <si>
    <t>BALANCE FISCAL CONSOLIDADO PRELIMINAR</t>
  </si>
  <si>
    <t>SECTOR PÚBLICO NO FINANCIERO</t>
  </si>
  <si>
    <t>(En millones de Balboas)</t>
  </si>
  <si>
    <t>Abril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</si>
  <si>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</si>
  <si>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</si>
  <si>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</si>
  <si>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</si>
  <si>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</si>
  <si>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</si>
  <si>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</si>
  <si>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</si>
  <si>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</si>
  <si>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</si>
  <si>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</si>
  <si>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</si>
  <si>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</si>
  <si>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</si>
  <si>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</si>
  <si>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</si>
  <si>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</si>
  <si>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</si>
  <si>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r>
      <rPr>
        <rFont val="Arial"/>
        <color theme="1"/>
        <sz val="10.0"/>
      </rPr>
      <t xml:space="preserve">Concesión Neta de Préstamos </t>
    </r>
    <r>
      <rPr>
        <rFont val="Arial"/>
        <color theme="1"/>
        <sz val="10.0"/>
        <vertAlign val="superscript"/>
      </rPr>
      <t>1/</t>
    </r>
  </si>
  <si>
    <t>Donaciones</t>
  </si>
  <si>
    <t>Gastos Totales</t>
  </si>
  <si>
    <t xml:space="preserve">Gastos Corrientes </t>
  </si>
  <si>
    <t>Gastos Corrientes (excluye pago de intereses)</t>
  </si>
  <si>
    <t xml:space="preserve">Gobierno Central    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</si>
  <si>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</si>
  <si>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</si>
  <si>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</si>
  <si>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</si>
  <si>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</si>
  <si>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</si>
  <si>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</si>
  <si>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</si>
  <si>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t>Ahorro Total (Ingresos Totales menos Gastos Corrientes)</t>
  </si>
  <si>
    <t xml:space="preserve">Balance Primario  </t>
  </si>
  <si>
    <r>
      <rPr>
        <rFont val="Arial"/>
        <b/>
        <color theme="1"/>
        <sz val="10.0"/>
      </rPr>
      <t xml:space="preserve">Balance Total </t>
    </r>
    <r>
      <rPr>
        <rFont val="Arial"/>
        <b/>
        <color theme="1"/>
        <sz val="10.0"/>
        <vertAlign val="superscript"/>
      </rPr>
      <t>2/</t>
    </r>
  </si>
  <si>
    <t>PIB Nominal Estimado para el 2026</t>
  </si>
  <si>
    <t>Fuente: CGR, Superintendencia de Bancos, BNP, CA, Entidades Descentralizadas, MEF.</t>
  </si>
  <si>
    <t>1/ Incluye concesión de préstamos de instituciones como IFARHU, BHN y BDA .</t>
  </si>
  <si>
    <t>2/ Conciliado por registros financieros.</t>
  </si>
  <si>
    <t>Nota: Contiene los ingresos del Subsistema Mixto.</t>
  </si>
  <si>
    <t>Cuadro No. 2</t>
  </si>
  <si>
    <t>BALANCE FISCAL PRELIMINAR</t>
  </si>
  <si>
    <t>OPERACIONES DEL GOBIERNO CENTRAL</t>
  </si>
  <si>
    <t>( En millones de Balboas)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</si>
  <si>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</si>
  <si>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</si>
  <si>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</si>
  <si>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</si>
  <si>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</si>
  <si>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</si>
  <si>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</si>
  <si>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</si>
  <si>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</si>
  <si>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</si>
  <si>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</si>
  <si>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</si>
  <si>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</si>
  <si>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Ahorro Total (Ing. Totales menos Gastos Corrientes)</t>
  </si>
  <si>
    <t xml:space="preserve">Gastos de Capital </t>
  </si>
  <si>
    <r>
      <rPr>
        <rFont val="Arial"/>
        <b/>
        <color theme="1"/>
      </rPr>
      <t xml:space="preserve">Balance Total </t>
    </r>
    <r>
      <rPr>
        <rFont val="Arial"/>
        <b/>
        <color theme="1"/>
        <sz val="10.0"/>
        <vertAlign val="superscript"/>
      </rPr>
      <t>1/</t>
    </r>
  </si>
  <si>
    <t>%  del PIB</t>
  </si>
  <si>
    <t>Fuente: CGR, Superintendencia de Bancos de Panamá, BNP, CA, Entidades Descentralizadas, MEF.</t>
  </si>
  <si>
    <t>1/ Conciliado por registros financieros.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</si>
</sst>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[$-F800]dddd\,\ mmmm\ dd\,\ yyyy"/>
  </numFmts>
  <fonts count="18">
    <font>
      <sz val="11.0"/>
      <color theme="1"/>
      <name val="Aptos Narrow"/>
      <scheme val="minor"/>
    </font>
    <font>
      <b/>
      <sz val="12.0"/>
      <color rgb="FF0000FF"/>
      <name val="Arial"/>
    </font>
    <font>
      <b/>
      <sz val="11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theme="1"/>
      <name val="Arial"/>
    </font>
    <font>
      <sz val="11.0"/>
      <color theme="1"/>
      <name val="Aptos Narrow"/>
    </font>
    <font>
      <b/>
      <color theme="1"/>
      <name val="Arial"/>
    </font>
    <font>
      <color theme="1"/>
      <name val="Arial"/>
    </font>
    <font>
      <i/>
      <color rgb="FF0000FF"/>
      <name val="Arial"/>
    </font>
    <font>
      <b/>
      <u/>
      <color theme="1"/>
      <name val="Arial"/>
    </font>
    <font>
      <b/>
      <u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</fills>
  <borders count="13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vertical="center"/>
    </xf>
    <xf borderId="2" fillId="2" fontId="2" numFmtId="164" xfId="0" applyAlignment="1" applyBorder="1" applyFont="1" applyNumberFormat="1">
      <alignment horizontal="center" vertical="center"/>
    </xf>
    <xf borderId="3" fillId="0" fontId="3" numFmtId="0" xfId="0" applyBorder="1" applyFont="1"/>
    <xf borderId="2" fillId="2" fontId="4" numFmtId="164" xfId="0" applyAlignment="1" applyBorder="1" applyFont="1" applyNumberFormat="1">
      <alignment horizontal="right" vertical="center"/>
    </xf>
    <xf borderId="2" fillId="3" fontId="2" numFmtId="164" xfId="0" applyAlignment="1" applyBorder="1" applyFill="1" applyFont="1" applyNumberFormat="1">
      <alignment horizontal="center" vertical="center"/>
    </xf>
    <xf borderId="4" fillId="0" fontId="3" numFmtId="0" xfId="0" applyBorder="1" applyFont="1"/>
    <xf borderId="2" fillId="3" fontId="5" numFmtId="164" xfId="0" applyAlignment="1" applyBorder="1" applyFont="1" applyNumberFormat="1">
      <alignment horizontal="center" vertical="center"/>
    </xf>
    <xf borderId="5" fillId="3" fontId="5" numFmtId="22" xfId="0" applyBorder="1" applyFont="1" applyNumberFormat="1"/>
    <xf borderId="5" fillId="2" fontId="6" numFmtId="165" xfId="0" applyAlignment="1" applyBorder="1" applyFont="1" applyNumberFormat="1">
      <alignment horizontal="center" vertical="center"/>
    </xf>
    <xf borderId="6" fillId="2" fontId="6" numFmtId="164" xfId="0" applyAlignment="1" applyBorder="1" applyFont="1" applyNumberFormat="1">
      <alignment horizontal="center" vertical="center"/>
    </xf>
    <xf borderId="7" fillId="0" fontId="3" numFmtId="0" xfId="0" applyBorder="1" applyFont="1"/>
    <xf borderId="8" fillId="3" fontId="4" numFmtId="164" xfId="0" applyAlignment="1" applyBorder="1" applyFont="1" applyNumberFormat="1">
      <alignment horizontal="center" vertical="center"/>
    </xf>
    <xf borderId="1" fillId="2" fontId="6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" fillId="2" fontId="6" numFmtId="49" xfId="0" applyAlignment="1" applyBorder="1" applyFont="1" applyNumberFormat="1">
      <alignment horizontal="center" vertical="center"/>
    </xf>
    <xf borderId="1" fillId="2" fontId="6" numFmtId="164" xfId="0" applyAlignment="1" applyBorder="1" applyFont="1" applyNumberFormat="1">
      <alignment horizontal="center"/>
    </xf>
    <xf borderId="12" fillId="3" fontId="5" numFmtId="164" xfId="0" applyBorder="1" applyFont="1" applyNumberFormat="1"/>
    <xf borderId="12" fillId="2" fontId="6" numFmtId="2" xfId="0" applyAlignment="1" applyBorder="1" applyFont="1" applyNumberFormat="1">
      <alignment horizontal="center" vertical="center"/>
    </xf>
    <xf borderId="12" fillId="2" fontId="6" numFmtId="49" xfId="0" applyAlignment="1" applyBorder="1" applyFont="1" applyNumberFormat="1">
      <alignment horizontal="center"/>
    </xf>
    <xf borderId="1" fillId="3" fontId="5" numFmtId="164" xfId="0" applyBorder="1" applyFont="1" applyNumberFormat="1"/>
    <xf borderId="1" fillId="3" fontId="5" numFmtId="166" xfId="0" applyAlignment="1" applyBorder="1" applyFont="1" applyNumberFormat="1">
      <alignment horizontal="center"/>
    </xf>
    <xf borderId="1" fillId="3" fontId="5" numFmtId="167" xfId="0" applyAlignment="1" applyBorder="1" applyFont="1" applyNumberFormat="1">
      <alignment horizontal="center"/>
    </xf>
    <xf borderId="1" fillId="3" fontId="4" numFmtId="164" xfId="0" applyAlignment="1" applyBorder="1" applyFont="1" applyNumberFormat="1">
      <alignment vertical="center"/>
    </xf>
    <xf borderId="1" fillId="3" fontId="4" numFmtId="166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 vertical="center"/>
    </xf>
    <xf borderId="1" fillId="3" fontId="4" numFmtId="164" xfId="0" applyBorder="1" applyFont="1" applyNumberFormat="1"/>
    <xf borderId="1" fillId="3" fontId="5" numFmtId="166" xfId="0" applyAlignment="1" applyBorder="1" applyFont="1" applyNumberFormat="1">
      <alignment horizontal="right" vertical="center"/>
    </xf>
    <xf borderId="1" fillId="3" fontId="5" numFmtId="167" xfId="0" applyAlignment="1" applyBorder="1" applyFont="1" applyNumberFormat="1">
      <alignment horizontal="right" vertical="center"/>
    </xf>
    <xf borderId="1" fillId="3" fontId="5" numFmtId="164" xfId="0" applyAlignment="1" applyBorder="1" applyFont="1" applyNumberFormat="1">
      <alignment horizontal="left" vertical="center"/>
    </xf>
    <xf borderId="1" fillId="2" fontId="5" numFmtId="166" xfId="0" applyAlignment="1" applyBorder="1" applyFont="1" applyNumberFormat="1">
      <alignment horizontal="right" vertical="center"/>
    </xf>
    <xf borderId="1" fillId="3" fontId="5" numFmtId="164" xfId="0" applyAlignment="1" applyBorder="1" applyFont="1" applyNumberFormat="1">
      <alignment horizontal="left"/>
    </xf>
    <xf borderId="1" fillId="3" fontId="5" numFmtId="166" xfId="0" applyAlignment="1" applyBorder="1" applyFont="1" applyNumberFormat="1">
      <alignment horizontal="right"/>
    </xf>
    <xf borderId="1" fillId="3" fontId="5" numFmtId="167" xfId="0" applyAlignment="1" applyBorder="1" applyFont="1" applyNumberFormat="1">
      <alignment horizontal="right"/>
    </xf>
    <xf borderId="1" fillId="3" fontId="4" numFmtId="164" xfId="0" applyAlignment="1" applyBorder="1" applyFont="1" applyNumberFormat="1">
      <alignment horizontal="left" vertical="center"/>
    </xf>
    <xf borderId="1" fillId="2" fontId="5" numFmtId="166" xfId="0" applyAlignment="1" applyBorder="1" applyFont="1" applyNumberFormat="1">
      <alignment horizontal="right"/>
    </xf>
    <xf borderId="1" fillId="2" fontId="4" numFmtId="166" xfId="0" applyAlignment="1" applyBorder="1" applyFont="1" applyNumberFormat="1">
      <alignment horizontal="right" vertical="center"/>
    </xf>
    <xf borderId="1" fillId="3" fontId="7" numFmtId="164" xfId="0" applyAlignment="1" applyBorder="1" applyFont="1" applyNumberFormat="1">
      <alignment horizontal="left" vertical="center"/>
    </xf>
    <xf borderId="1" fillId="3" fontId="8" numFmtId="10" xfId="0" applyAlignment="1" applyBorder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/>
    </xf>
    <xf borderId="1" fillId="4" fontId="4" numFmtId="164" xfId="0" applyAlignment="1" applyBorder="1" applyFill="1" applyFont="1" applyNumberFormat="1">
      <alignment horizontal="left" vertical="center"/>
    </xf>
    <xf borderId="1" fillId="4" fontId="4" numFmtId="166" xfId="0" applyAlignment="1" applyBorder="1" applyFont="1" applyNumberFormat="1">
      <alignment horizontal="right" vertical="center"/>
    </xf>
    <xf borderId="1" fillId="4" fontId="4" numFmtId="167" xfId="0" applyAlignment="1" applyBorder="1" applyFont="1" applyNumberFormat="1">
      <alignment horizontal="right" vertical="center"/>
    </xf>
    <xf borderId="1" fillId="3" fontId="8" numFmtId="167" xfId="0" applyAlignment="1" applyBorder="1" applyFont="1" applyNumberFormat="1">
      <alignment horizontal="right"/>
    </xf>
    <xf borderId="1" fillId="4" fontId="4" numFmtId="164" xfId="0" applyAlignment="1" applyBorder="1" applyFont="1" applyNumberFormat="1">
      <alignment vertical="center"/>
    </xf>
    <xf borderId="1" fillId="5" fontId="4" numFmtId="164" xfId="0" applyAlignment="1" applyBorder="1" applyFill="1" applyFont="1" applyNumberFormat="1">
      <alignment vertical="center"/>
    </xf>
    <xf borderId="1" fillId="5" fontId="9" numFmtId="166" xfId="0" applyAlignment="1" applyBorder="1" applyFont="1" applyNumberFormat="1">
      <alignment horizontal="right" vertical="center"/>
    </xf>
    <xf borderId="1" fillId="5" fontId="10" numFmtId="167" xfId="0" applyAlignment="1" applyBorder="1" applyFont="1" applyNumberFormat="1">
      <alignment horizontal="right" vertical="center"/>
    </xf>
    <xf borderId="12" fillId="3" fontId="11" numFmtId="164" xfId="0" applyAlignment="1" applyBorder="1" applyFont="1" applyNumberFormat="1">
      <alignment horizontal="left" vertical="center"/>
    </xf>
    <xf borderId="12" fillId="3" fontId="6" numFmtId="10" xfId="0" applyAlignment="1" applyBorder="1" applyFont="1" applyNumberFormat="1">
      <alignment horizontal="right" vertical="center"/>
    </xf>
    <xf borderId="12" fillId="3" fontId="5" numFmtId="10" xfId="0" applyAlignment="1" applyBorder="1" applyFont="1" applyNumberFormat="1">
      <alignment horizontal="right"/>
    </xf>
    <xf borderId="1" fillId="2" fontId="11" numFmtId="164" xfId="0" applyAlignment="1" applyBorder="1" applyFont="1" applyNumberFormat="1">
      <alignment vertical="center"/>
    </xf>
    <xf borderId="1" fillId="2" fontId="11" numFmtId="3" xfId="0" applyAlignment="1" applyBorder="1" applyFont="1" applyNumberFormat="1">
      <alignment horizontal="right" vertical="center"/>
    </xf>
    <xf borderId="1" fillId="3" fontId="8" numFmtId="10" xfId="0" applyAlignment="1" applyBorder="1" applyFont="1" applyNumberFormat="1">
      <alignment horizontal="right"/>
    </xf>
    <xf borderId="1" fillId="3" fontId="5" numFmtId="10" xfId="0" applyAlignment="1" applyBorder="1" applyFont="1" applyNumberFormat="1">
      <alignment horizontal="right"/>
    </xf>
    <xf borderId="2" fillId="2" fontId="8" numFmtId="164" xfId="0" applyAlignment="1" applyBorder="1" applyFont="1" applyNumberFormat="1">
      <alignment vertical="center"/>
    </xf>
    <xf borderId="2" fillId="2" fontId="8" numFmtId="0" xfId="0" applyAlignment="1" applyBorder="1" applyFont="1">
      <alignment horizontal="left" vertical="center"/>
    </xf>
    <xf borderId="2" fillId="2" fontId="11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3" fontId="1" numFmtId="164" xfId="0" applyBorder="1" applyFont="1" applyNumberFormat="1"/>
    <xf borderId="2" fillId="3" fontId="12" numFmtId="164" xfId="0" applyBorder="1" applyFont="1" applyNumberFormat="1"/>
    <xf borderId="2" fillId="3" fontId="13" numFmtId="164" xfId="0" applyAlignment="1" applyBorder="1" applyFont="1" applyNumberFormat="1">
      <alignment horizontal="right"/>
    </xf>
    <xf borderId="0" fillId="0" fontId="12" numFmtId="0" xfId="0" applyAlignment="1" applyFont="1">
      <alignment vertical="bottom"/>
    </xf>
    <xf borderId="2" fillId="3" fontId="2" numFmtId="164" xfId="0" applyAlignment="1" applyBorder="1" applyFont="1" applyNumberFormat="1">
      <alignment horizontal="center"/>
    </xf>
    <xf borderId="2" fillId="3" fontId="14" numFmtId="164" xfId="0" applyAlignment="1" applyBorder="1" applyFont="1" applyNumberFormat="1">
      <alignment horizontal="center"/>
    </xf>
    <xf borderId="5" fillId="3" fontId="14" numFmtId="22" xfId="0" applyAlignment="1" applyBorder="1" applyFont="1" applyNumberFormat="1">
      <alignment horizontal="center"/>
    </xf>
    <xf borderId="5" fillId="3" fontId="6" numFmtId="165" xfId="0" applyAlignment="1" applyBorder="1" applyFont="1" applyNumberFormat="1">
      <alignment horizontal="center"/>
    </xf>
    <xf borderId="6" fillId="3" fontId="6" numFmtId="164" xfId="0" applyAlignment="1" applyBorder="1" applyFont="1" applyNumberFormat="1">
      <alignment horizontal="center"/>
    </xf>
    <xf borderId="8" fillId="3" fontId="13" numFmtId="164" xfId="0" applyAlignment="1" applyBorder="1" applyFont="1" applyNumberFormat="1">
      <alignment horizontal="center"/>
    </xf>
    <xf borderId="1" fillId="3" fontId="6" numFmtId="0" xfId="0" applyAlignment="1" applyBorder="1" applyFont="1">
      <alignment horizontal="center"/>
    </xf>
    <xf borderId="1" fillId="3" fontId="6" numFmtId="49" xfId="0" applyAlignment="1" applyBorder="1" applyFont="1" applyNumberFormat="1">
      <alignment horizontal="center"/>
    </xf>
    <xf borderId="1" fillId="3" fontId="6" numFmtId="164" xfId="0" applyAlignment="1" applyBorder="1" applyFont="1" applyNumberFormat="1">
      <alignment horizontal="center" vertical="bottom"/>
    </xf>
    <xf borderId="12" fillId="3" fontId="14" numFmtId="164" xfId="0" applyAlignment="1" applyBorder="1" applyFont="1" applyNumberFormat="1">
      <alignment horizontal="center"/>
    </xf>
    <xf borderId="12" fillId="3" fontId="6" numFmtId="49" xfId="0" applyAlignment="1" applyBorder="1" applyFont="1" applyNumberFormat="1">
      <alignment horizontal="center"/>
    </xf>
    <xf borderId="12" fillId="3" fontId="6" numFmtId="49" xfId="0" applyAlignment="1" applyBorder="1" applyFont="1" applyNumberFormat="1">
      <alignment horizontal="center" vertical="bottom"/>
    </xf>
    <xf borderId="1" fillId="3" fontId="12" numFmtId="164" xfId="0" applyBorder="1" applyFont="1" applyNumberFormat="1"/>
    <xf borderId="1" fillId="3" fontId="12" numFmtId="49" xfId="0" applyBorder="1" applyFont="1" applyNumberFormat="1"/>
    <xf borderId="1" fillId="3" fontId="13" numFmtId="164" xfId="0" applyBorder="1" applyFont="1" applyNumberFormat="1"/>
    <xf borderId="1" fillId="3" fontId="13" numFmtId="166" xfId="0" applyAlignment="1" applyBorder="1" applyFont="1" applyNumberFormat="1">
      <alignment horizontal="right"/>
    </xf>
    <xf borderId="1" fillId="3" fontId="13" numFmtId="167" xfId="0" applyAlignment="1" applyBorder="1" applyFont="1" applyNumberFormat="1">
      <alignment horizontal="right"/>
    </xf>
    <xf borderId="1" fillId="3" fontId="12" numFmtId="166" xfId="0" applyBorder="1" applyFont="1" applyNumberFormat="1"/>
    <xf borderId="1" fillId="3" fontId="14" numFmtId="166" xfId="0" applyAlignment="1" applyBorder="1" applyFont="1" applyNumberFormat="1">
      <alignment horizontal="right"/>
    </xf>
    <xf borderId="1" fillId="3" fontId="14" numFmtId="167" xfId="0" applyAlignment="1" applyBorder="1" applyFont="1" applyNumberFormat="1">
      <alignment horizontal="right"/>
    </xf>
    <xf borderId="1" fillId="3" fontId="14" numFmtId="164" xfId="0" applyBorder="1" applyFont="1" applyNumberFormat="1"/>
    <xf borderId="1" fillId="3" fontId="12" numFmtId="167" xfId="0" applyBorder="1" applyFont="1" applyNumberFormat="1"/>
    <xf borderId="1" fillId="6" fontId="13" numFmtId="164" xfId="0" applyBorder="1" applyFill="1" applyFont="1" applyNumberFormat="1"/>
    <xf borderId="1" fillId="6" fontId="13" numFmtId="166" xfId="0" applyAlignment="1" applyBorder="1" applyFont="1" applyNumberFormat="1">
      <alignment horizontal="right"/>
    </xf>
    <xf borderId="1" fillId="6" fontId="13" numFmtId="167" xfId="0" applyAlignment="1" applyBorder="1" applyFont="1" applyNumberFormat="1">
      <alignment horizontal="right"/>
    </xf>
    <xf borderId="1" fillId="3" fontId="7" numFmtId="164" xfId="0" applyBorder="1" applyFont="1" applyNumberFormat="1"/>
    <xf borderId="1" fillId="3" fontId="15" numFmtId="167" xfId="0" applyAlignment="1" applyBorder="1" applyFont="1" applyNumberFormat="1">
      <alignment horizontal="right"/>
    </xf>
    <xf borderId="1" fillId="5" fontId="13" numFmtId="164" xfId="0" applyBorder="1" applyFont="1" applyNumberFormat="1"/>
    <xf borderId="1" fillId="5" fontId="16" numFmtId="166" xfId="0" applyAlignment="1" applyBorder="1" applyFont="1" applyNumberFormat="1">
      <alignment horizontal="right"/>
    </xf>
    <xf borderId="1" fillId="5" fontId="17" numFmtId="167" xfId="0" applyAlignment="1" applyBorder="1" applyFont="1" applyNumberFormat="1">
      <alignment horizontal="right"/>
    </xf>
    <xf borderId="12" fillId="3" fontId="11" numFmtId="164" xfId="0" applyBorder="1" applyFont="1" applyNumberFormat="1"/>
    <xf borderId="12" fillId="3" fontId="6" numFmtId="10" xfId="0" applyAlignment="1" applyBorder="1" applyFont="1" applyNumberFormat="1">
      <alignment horizontal="right"/>
    </xf>
    <xf borderId="12" fillId="3" fontId="12" numFmtId="167" xfId="0" applyBorder="1" applyFont="1" applyNumberFormat="1"/>
    <xf borderId="1" fillId="3" fontId="11" numFmtId="164" xfId="0" applyBorder="1" applyFont="1" applyNumberFormat="1"/>
    <xf borderId="1" fillId="3" fontId="11" numFmtId="3" xfId="0" applyAlignment="1" applyBorder="1" applyFont="1" applyNumberFormat="1">
      <alignment horizontal="right"/>
    </xf>
    <xf borderId="2" fillId="3" fontId="7" numFmtId="164" xfId="0" applyAlignment="1" applyBorder="1" applyFont="1" applyNumberFormat="1">
      <alignment vertical="bottom"/>
    </xf>
    <xf borderId="2" fillId="3" fontId="8" numFmtId="0" xfId="0" applyAlignment="1" applyBorder="1" applyFont="1">
      <alignment vertical="bottom"/>
    </xf>
    <xf borderId="1" fillId="3" fontId="12" numFmtId="0" xfId="0" applyAlignment="1" applyBorder="1" applyFont="1">
      <alignment vertical="bottom"/>
    </xf>
    <xf borderId="2" fillId="3" fontId="12" numFmtId="168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2.88"/>
    <col customWidth="1" min="2" max="26" width="10.63"/>
  </cols>
  <sheetData>
    <row r="1">
      <c r="A1" s="1" t="s">
        <v>0</v>
      </c>
      <c r="B1" s="2"/>
      <c r="C1" s="3"/>
      <c r="D1" s="4" t="s">
        <v>1</v>
      </c>
      <c r="E1" s="3"/>
    </row>
    <row r="2">
      <c r="A2" s="5" t="s">
        <v>2</v>
      </c>
      <c r="B2" s="6"/>
      <c r="C2" s="6"/>
      <c r="D2" s="6"/>
      <c r="E2" s="3"/>
    </row>
    <row r="3">
      <c r="A3" s="5" t="s">
        <v>3</v>
      </c>
      <c r="B3" s="6"/>
      <c r="C3" s="6"/>
      <c r="D3" s="6"/>
      <c r="E3" s="3"/>
    </row>
    <row r="4">
      <c r="A4" s="7" t="s">
        <v>4</v>
      </c>
      <c r="B4" s="6"/>
      <c r="C4" s="6"/>
      <c r="D4" s="6"/>
      <c r="E4" s="3"/>
    </row>
    <row r="5">
      <c r="A5" s="8" t="s">
        <v>0</v>
      </c>
      <c r="B5" s="9" t="s">
        <v>5</v>
      </c>
      <c r="C5" s="9" t="s">
        <v>5</v>
      </c>
      <c r="D5" s="10" t="s">
        <v>6</v>
      </c>
      <c r="E5" s="11"/>
    </row>
    <row r="6">
      <c r="A6" s="12" t="s">
        <v>7</v>
      </c>
      <c r="B6" s="13">
        <v>2026.0</v>
      </c>
      <c r="C6" s="13">
        <v>2025.0</v>
      </c>
      <c r="D6" s="14"/>
      <c r="E6" s="15"/>
    </row>
    <row r="7">
      <c r="A7" s="16"/>
      <c r="B7" s="17" t="s">
        <v>8</v>
      </c>
      <c r="C7" s="17" t="s">
        <v>9</v>
      </c>
      <c r="D7" s="18" t="s">
        <v>10</v>
      </c>
      <c r="E7" s="18" t="s">
        <v>11</v>
      </c>
    </row>
    <row r="8">
      <c r="A8" s="19"/>
      <c r="B8" s="20" t="s">
        <v>12</v>
      </c>
      <c r="C8" s="20" t="s">
        <v>13</v>
      </c>
      <c r="D8" s="21" t="s">
        <v>14</v>
      </c>
      <c r="E8" s="21" t="s">
        <v>15</v>
      </c>
    </row>
    <row r="9">
      <c r="A9" s="22"/>
      <c r="B9" s="23"/>
      <c r="C9" s="23"/>
      <c r="D9" s="23"/>
      <c r="E9" s="24"/>
    </row>
    <row r="10">
      <c r="A10" s="25" t="s">
        <v>16</v>
      </c>
      <c r="B10" s="26">
        <f t="shared" ref="B10:C10" si="1">B12+B17+B19+B21+B23+B25</f>
        <v>5126.954298</v>
      </c>
      <c r="C10" s="26">
        <f t="shared" si="1"/>
        <v>4527.169029</v>
      </c>
      <c r="D10" s="26">
        <f>B10-C10</f>
        <v>599.7852692</v>
      </c>
      <c r="E10" s="27">
        <f>IFERROR(+D10/C10,"...")</f>
        <v>0.1324857246</v>
      </c>
    </row>
    <row r="11">
      <c r="A11" s="28"/>
      <c r="B11" s="29"/>
      <c r="C11" s="29"/>
      <c r="D11" s="29" t="s">
        <v>0</v>
      </c>
      <c r="E11" s="30" t="s">
        <v>0</v>
      </c>
    </row>
    <row r="12">
      <c r="A12" s="31" t="s">
        <v>17</v>
      </c>
      <c r="B12" s="29">
        <f t="shared" ref="B12:C12" si="2">B13+B14+B15</f>
        <v>4646.822265</v>
      </c>
      <c r="C12" s="29">
        <f t="shared" si="2"/>
        <v>4196.011872</v>
      </c>
      <c r="D12" s="29">
        <f t="shared" ref="D12:D15" si="3">B12-C12</f>
        <v>450.8103935</v>
      </c>
      <c r="E12" s="30">
        <f t="shared" ref="E12:E15" si="4">IFERROR(+D12/C12,"...")</f>
        <v>0.107437826</v>
      </c>
    </row>
    <row r="13">
      <c r="A13" s="31" t="s">
        <v>18</v>
      </c>
      <c r="B13" s="32">
        <v>2711.4115324699997</v>
      </c>
      <c r="C13" s="32">
        <v>2649.9086374599997</v>
      </c>
      <c r="D13" s="29">
        <f t="shared" si="3"/>
        <v>61.50289501</v>
      </c>
      <c r="E13" s="30">
        <f t="shared" si="4"/>
        <v>0.02320943981</v>
      </c>
    </row>
    <row r="14">
      <c r="A14" s="31" t="s">
        <v>19</v>
      </c>
      <c r="B14" s="32">
        <v>1870.8847978200001</v>
      </c>
      <c r="C14" s="32">
        <v>1485.1</v>
      </c>
      <c r="D14" s="29">
        <f t="shared" si="3"/>
        <v>385.7847978</v>
      </c>
      <c r="E14" s="30">
        <f t="shared" si="4"/>
        <v>0.2597702497</v>
      </c>
    </row>
    <row r="15">
      <c r="A15" s="31" t="s">
        <v>20</v>
      </c>
      <c r="B15" s="32">
        <v>64.52593486999999</v>
      </c>
      <c r="C15" s="32">
        <v>61.00323418000001</v>
      </c>
      <c r="D15" s="29">
        <f t="shared" si="3"/>
        <v>3.52270069</v>
      </c>
      <c r="E15" s="30">
        <f t="shared" si="4"/>
        <v>0.05774612998</v>
      </c>
    </row>
    <row r="16">
      <c r="A16" s="31"/>
      <c r="B16" s="32"/>
      <c r="C16" s="32"/>
      <c r="D16" s="29"/>
      <c r="E16" s="30"/>
    </row>
    <row r="17">
      <c r="A17" s="31" t="s">
        <v>21</v>
      </c>
      <c r="B17" s="32">
        <v>32.52505474999998</v>
      </c>
      <c r="C17" s="32">
        <v>74.90895865000002</v>
      </c>
      <c r="D17" s="29">
        <f>B17-C17</f>
        <v>-42.3839039</v>
      </c>
      <c r="E17" s="30">
        <f>IFERROR(+D17/C17,"...")</f>
        <v>-0.5658055413</v>
      </c>
    </row>
    <row r="18">
      <c r="A18" s="22"/>
      <c r="B18" s="32"/>
      <c r="C18" s="32"/>
      <c r="D18" s="29" t="s">
        <v>0</v>
      </c>
      <c r="E18" s="30" t="s">
        <v>0</v>
      </c>
    </row>
    <row r="19">
      <c r="A19" s="31" t="s">
        <v>22</v>
      </c>
      <c r="B19" s="32">
        <v>243.99004118</v>
      </c>
      <c r="C19" s="32">
        <v>251.39461455</v>
      </c>
      <c r="D19" s="29">
        <f>B19-C19</f>
        <v>-7.40457337</v>
      </c>
      <c r="E19" s="30">
        <f>IFERROR(+D19/C19,"...")</f>
        <v>-0.02945398565</v>
      </c>
    </row>
    <row r="20">
      <c r="A20" s="33"/>
      <c r="B20" s="32"/>
      <c r="C20" s="32"/>
      <c r="D20" s="29" t="s">
        <v>0</v>
      </c>
      <c r="E20" s="30"/>
    </row>
    <row r="21" ht="15.75" customHeight="1">
      <c r="A21" s="31" t="s">
        <v>23</v>
      </c>
      <c r="B21" s="32">
        <v>197.81949447</v>
      </c>
      <c r="C21" s="32">
        <v>1.3085437500000001</v>
      </c>
      <c r="D21" s="29">
        <f>B21-C21</f>
        <v>196.5109507</v>
      </c>
      <c r="E21" s="30">
        <f>IFERROR(+D21/C21,"...")</f>
        <v>150.1753004</v>
      </c>
    </row>
    <row r="22" ht="15.75" customHeight="1">
      <c r="A22" s="33"/>
      <c r="B22" s="32"/>
      <c r="C22" s="32"/>
      <c r="D22" s="29"/>
      <c r="E22" s="30"/>
    </row>
    <row r="23" ht="15.75" customHeight="1">
      <c r="A23" s="31" t="s">
        <v>24</v>
      </c>
      <c r="B23" s="32">
        <v>5.7974426999999995</v>
      </c>
      <c r="C23" s="32">
        <v>3.5450404199999994</v>
      </c>
      <c r="D23" s="29">
        <f>B23-C23</f>
        <v>2.25240228</v>
      </c>
      <c r="E23" s="30">
        <f>IFERROR(+D23/C23,"...")</f>
        <v>0.6353671646</v>
      </c>
    </row>
    <row r="24" ht="15.75" customHeight="1">
      <c r="A24" s="22"/>
      <c r="B24" s="29"/>
      <c r="C24" s="29"/>
      <c r="D24" s="29" t="s">
        <v>0</v>
      </c>
      <c r="E24" s="30"/>
    </row>
    <row r="25" ht="15.75" customHeight="1">
      <c r="A25" s="31" t="s">
        <v>25</v>
      </c>
      <c r="B25" s="32">
        <v>0.0</v>
      </c>
      <c r="C25" s="32">
        <v>0.0</v>
      </c>
      <c r="D25" s="32">
        <f>B25-C25</f>
        <v>0</v>
      </c>
      <c r="E25" s="30" t="str">
        <f>IFERROR(+D25/B25,"...")</f>
        <v>...</v>
      </c>
    </row>
    <row r="26" ht="15.75" customHeight="1">
      <c r="A26" s="33"/>
      <c r="B26" s="34"/>
      <c r="C26" s="34"/>
      <c r="D26" s="34" t="s">
        <v>0</v>
      </c>
      <c r="E26" s="35" t="s">
        <v>0</v>
      </c>
    </row>
    <row r="27" ht="15.75" customHeight="1">
      <c r="A27" s="25" t="s">
        <v>26</v>
      </c>
      <c r="B27" s="26">
        <f t="shared" ref="B27:C27" si="5">B29+B34+B38</f>
        <v>6514.08723</v>
      </c>
      <c r="C27" s="26">
        <f t="shared" si="5"/>
        <v>6519.239767</v>
      </c>
      <c r="D27" s="26">
        <f t="shared" ref="D27:D32" si="7">B27-C27</f>
        <v>-5.152536371</v>
      </c>
      <c r="E27" s="27">
        <f t="shared" ref="E27:E32" si="8">IFERROR(+D27/C27,"...")</f>
        <v>-0.0007903584706</v>
      </c>
    </row>
    <row r="28" ht="15.75" customHeight="1">
      <c r="A28" s="36" t="s">
        <v>27</v>
      </c>
      <c r="B28" s="26">
        <f t="shared" ref="B28:C28" si="6">SUM(B30:B32)+B34</f>
        <v>5274.672267</v>
      </c>
      <c r="C28" s="26">
        <f t="shared" si="6"/>
        <v>5046.08852</v>
      </c>
      <c r="D28" s="26">
        <f t="shared" si="7"/>
        <v>228.583747</v>
      </c>
      <c r="E28" s="27">
        <f t="shared" si="8"/>
        <v>0.04529919483</v>
      </c>
    </row>
    <row r="29" ht="15.75" customHeight="1">
      <c r="A29" s="31" t="s">
        <v>28</v>
      </c>
      <c r="B29" s="29">
        <f t="shared" ref="B29:C29" si="9">B30+B31+B32</f>
        <v>4109.436211</v>
      </c>
      <c r="C29" s="29">
        <f t="shared" si="9"/>
        <v>3905.661954</v>
      </c>
      <c r="D29" s="29">
        <f t="shared" si="7"/>
        <v>203.7742567</v>
      </c>
      <c r="E29" s="30">
        <f t="shared" si="8"/>
        <v>0.05217406399</v>
      </c>
    </row>
    <row r="30" ht="15.75" customHeight="1">
      <c r="A30" s="31" t="s">
        <v>29</v>
      </c>
      <c r="B30" s="32">
        <v>2398.288589756008</v>
      </c>
      <c r="C30" s="32">
        <v>2316.9116536800007</v>
      </c>
      <c r="D30" s="29">
        <f t="shared" si="7"/>
        <v>81.37693608</v>
      </c>
      <c r="E30" s="30">
        <f t="shared" si="8"/>
        <v>0.03512302074</v>
      </c>
    </row>
    <row r="31" ht="15.75" customHeight="1">
      <c r="A31" s="31" t="s">
        <v>19</v>
      </c>
      <c r="B31" s="32">
        <v>1597.1660120000001</v>
      </c>
      <c r="C31" s="32">
        <v>1477.5197420000002</v>
      </c>
      <c r="D31" s="29">
        <f t="shared" si="7"/>
        <v>119.64627</v>
      </c>
      <c r="E31" s="30">
        <f t="shared" si="8"/>
        <v>0.08097778094</v>
      </c>
    </row>
    <row r="32" ht="15.75" customHeight="1">
      <c r="A32" s="31" t="s">
        <v>20</v>
      </c>
      <c r="B32" s="32">
        <v>113.98160932999998</v>
      </c>
      <c r="C32" s="32">
        <v>111.23055869000001</v>
      </c>
      <c r="D32" s="29">
        <f t="shared" si="7"/>
        <v>2.75105064</v>
      </c>
      <c r="E32" s="30">
        <f t="shared" si="8"/>
        <v>0.02473286723</v>
      </c>
    </row>
    <row r="33" ht="15.75" customHeight="1">
      <c r="A33" s="33"/>
      <c r="B33" s="37"/>
      <c r="C33" s="37"/>
      <c r="D33" s="34"/>
      <c r="E33" s="35"/>
    </row>
    <row r="34" ht="15.75" customHeight="1">
      <c r="A34" s="31" t="s">
        <v>30</v>
      </c>
      <c r="B34" s="32">
        <f t="shared" ref="B34:C34" si="10">B35+B36</f>
        <v>1165.236056</v>
      </c>
      <c r="C34" s="32">
        <f t="shared" si="10"/>
        <v>1140.426566</v>
      </c>
      <c r="D34" s="29">
        <f t="shared" ref="D34:D36" si="11">B34-C34</f>
        <v>24.80949029</v>
      </c>
      <c r="E34" s="30">
        <f t="shared" ref="E34:E36" si="12">IFERROR(+D34/C34,"...")</f>
        <v>0.02175457064</v>
      </c>
    </row>
    <row r="35" ht="15.75" customHeight="1">
      <c r="A35" s="31" t="s">
        <v>31</v>
      </c>
      <c r="B35" s="32">
        <v>1044.54210183</v>
      </c>
      <c r="C35" s="32">
        <v>1015.3268906689999</v>
      </c>
      <c r="D35" s="29">
        <f t="shared" si="11"/>
        <v>29.21521116</v>
      </c>
      <c r="E35" s="30">
        <f t="shared" si="12"/>
        <v>0.02877419226</v>
      </c>
    </row>
    <row r="36" ht="15.75" customHeight="1">
      <c r="A36" s="31" t="s">
        <v>32</v>
      </c>
      <c r="B36" s="32">
        <v>120.6939545</v>
      </c>
      <c r="C36" s="32">
        <v>125.09967537</v>
      </c>
      <c r="D36" s="29">
        <f t="shared" si="11"/>
        <v>-4.40572087</v>
      </c>
      <c r="E36" s="30">
        <f t="shared" si="12"/>
        <v>-0.03521768427</v>
      </c>
    </row>
    <row r="37" ht="15.75" customHeight="1">
      <c r="A37" s="33"/>
      <c r="B37" s="37"/>
      <c r="C37" s="37"/>
      <c r="D37" s="34"/>
      <c r="E37" s="35"/>
    </row>
    <row r="38" ht="15.75" customHeight="1">
      <c r="A38" s="36" t="s">
        <v>33</v>
      </c>
      <c r="B38" s="38">
        <v>1239.414962877659</v>
      </c>
      <c r="C38" s="38">
        <v>1473.1512462560001</v>
      </c>
      <c r="D38" s="26">
        <f t="shared" ref="D38:D49" si="14">B38-C38</f>
        <v>-233.7362834</v>
      </c>
      <c r="E38" s="27">
        <f>IFERROR(+D38/C38,"...")</f>
        <v>-0.1586641453</v>
      </c>
    </row>
    <row r="39" ht="15.75" customHeight="1">
      <c r="A39" s="39" t="s">
        <v>34</v>
      </c>
      <c r="B39" s="40">
        <f t="shared" ref="B39:C39" si="13">+B38/B50</f>
        <v>0.01303246682</v>
      </c>
      <c r="C39" s="40">
        <f t="shared" si="13"/>
        <v>0.01628464411</v>
      </c>
      <c r="D39" s="40">
        <f t="shared" si="14"/>
        <v>-0.003252177289</v>
      </c>
      <c r="E39" s="41"/>
    </row>
    <row r="40" ht="15.75" customHeight="1">
      <c r="A40" s="42" t="s">
        <v>35</v>
      </c>
      <c r="B40" s="43">
        <f t="shared" ref="B40:C40" si="15">+B12-B28</f>
        <v>-627.8500023</v>
      </c>
      <c r="C40" s="43">
        <f t="shared" si="15"/>
        <v>-850.0766488</v>
      </c>
      <c r="D40" s="43">
        <f t="shared" si="14"/>
        <v>222.2266465</v>
      </c>
      <c r="E40" s="44">
        <f>IFERROR(+D40/C40,"...")</f>
        <v>-0.26141954</v>
      </c>
    </row>
    <row r="41" ht="15.75" customHeight="1">
      <c r="A41" s="39" t="s">
        <v>34</v>
      </c>
      <c r="B41" s="40">
        <f t="shared" ref="B41:C41" si="16">B40/B50</f>
        <v>-0.006601852138</v>
      </c>
      <c r="C41" s="40">
        <f t="shared" si="16"/>
        <v>-0.00939699554</v>
      </c>
      <c r="D41" s="40">
        <f t="shared" si="14"/>
        <v>0.002795143402</v>
      </c>
      <c r="E41" s="45"/>
    </row>
    <row r="42" ht="15.75" customHeight="1">
      <c r="A42" s="46" t="s">
        <v>36</v>
      </c>
      <c r="B42" s="43">
        <f>B12+B17+B19-B28</f>
        <v>-351.3349063</v>
      </c>
      <c r="C42" s="43">
        <f>C12+C17+C19-C29-C34</f>
        <v>-523.7730756</v>
      </c>
      <c r="D42" s="43">
        <f t="shared" si="14"/>
        <v>172.4381692</v>
      </c>
      <c r="E42" s="44">
        <f>IFERROR(+D42/C42,"...")</f>
        <v>-0.3292230496</v>
      </c>
    </row>
    <row r="43" ht="15.75" customHeight="1">
      <c r="A43" s="39" t="s">
        <v>37</v>
      </c>
      <c r="B43" s="40">
        <f t="shared" ref="B43:C43" si="17">B42/B50</f>
        <v>-0.00369429178</v>
      </c>
      <c r="C43" s="40">
        <f t="shared" si="17"/>
        <v>-0.005789940545</v>
      </c>
      <c r="D43" s="40">
        <f t="shared" si="14"/>
        <v>0.002095648765</v>
      </c>
      <c r="E43" s="35" t="s">
        <v>0</v>
      </c>
    </row>
    <row r="44" ht="15.75" customHeight="1">
      <c r="A44" s="46" t="s">
        <v>38</v>
      </c>
      <c r="B44" s="43">
        <f t="shared" ref="B44:C44" si="18">B10-B28</f>
        <v>-147.7179692</v>
      </c>
      <c r="C44" s="43">
        <f t="shared" si="18"/>
        <v>-518.9194914</v>
      </c>
      <c r="D44" s="43">
        <f t="shared" si="14"/>
        <v>371.2015222</v>
      </c>
      <c r="E44" s="44">
        <f>IFERROR(+D44/C44,"...")</f>
        <v>-0.7153354777</v>
      </c>
    </row>
    <row r="45" ht="15.75" customHeight="1">
      <c r="A45" s="39" t="s">
        <v>37</v>
      </c>
      <c r="B45" s="40">
        <f t="shared" ref="B45:C45" si="19">B44/B50</f>
        <v>-0.001553256649</v>
      </c>
      <c r="C45" s="40">
        <f t="shared" si="19"/>
        <v>-0.005736287608</v>
      </c>
      <c r="D45" s="40">
        <f t="shared" si="14"/>
        <v>0.004183030959</v>
      </c>
      <c r="E45" s="35" t="s">
        <v>0</v>
      </c>
    </row>
    <row r="46" ht="15.75" customHeight="1">
      <c r="A46" s="42" t="s">
        <v>39</v>
      </c>
      <c r="B46" s="43">
        <f t="shared" ref="B46:C46" si="20">B10-B27+B34</f>
        <v>-221.8968757</v>
      </c>
      <c r="C46" s="43">
        <f t="shared" si="20"/>
        <v>-851.6441716</v>
      </c>
      <c r="D46" s="43">
        <f t="shared" si="14"/>
        <v>629.7472959</v>
      </c>
      <c r="E46" s="44">
        <f>IFERROR(+D46/C46,"...")</f>
        <v>-0.7394488413</v>
      </c>
    </row>
    <row r="47" ht="15.75" customHeight="1">
      <c r="A47" s="39" t="s">
        <v>37</v>
      </c>
      <c r="B47" s="40">
        <f t="shared" ref="B47:C47" si="21">B46/B50</f>
        <v>-0.002333248958</v>
      </c>
      <c r="C47" s="40">
        <f t="shared" si="21"/>
        <v>-0.009414323396</v>
      </c>
      <c r="D47" s="40">
        <f t="shared" si="14"/>
        <v>0.007081074438</v>
      </c>
      <c r="E47" s="35" t="s">
        <v>0</v>
      </c>
    </row>
    <row r="48" ht="15.75" customHeight="1">
      <c r="A48" s="47" t="s">
        <v>40</v>
      </c>
      <c r="B48" s="48">
        <f t="shared" ref="B48:C48" si="22">+B10-B27</f>
        <v>-1387.132932</v>
      </c>
      <c r="C48" s="48">
        <f t="shared" si="22"/>
        <v>-1992.070738</v>
      </c>
      <c r="D48" s="48">
        <f t="shared" si="14"/>
        <v>604.9378056</v>
      </c>
      <c r="E48" s="49">
        <f>(IFERROR(+D48/C48,"..."))</f>
        <v>-0.3036728537</v>
      </c>
    </row>
    <row r="49" ht="15.75" customHeight="1">
      <c r="A49" s="50" t="s">
        <v>37</v>
      </c>
      <c r="B49" s="51">
        <f t="shared" ref="B49:C49" si="23">B48/B50</f>
        <v>-0.01458572347</v>
      </c>
      <c r="C49" s="51">
        <f t="shared" si="23"/>
        <v>-0.02202093172</v>
      </c>
      <c r="D49" s="51">
        <f t="shared" si="14"/>
        <v>0.007435208248</v>
      </c>
      <c r="E49" s="52" t="s">
        <v>0</v>
      </c>
    </row>
    <row r="50" ht="15.75" customHeight="1">
      <c r="A50" s="53" t="s">
        <v>41</v>
      </c>
      <c r="B50" s="54">
        <v>95102.1</v>
      </c>
      <c r="C50" s="54">
        <v>90462.6</v>
      </c>
      <c r="D50" s="55"/>
      <c r="E50" s="56"/>
    </row>
    <row r="51" ht="15.75" customHeight="1">
      <c r="A51" s="57" t="s">
        <v>42</v>
      </c>
      <c r="B51" s="6"/>
      <c r="C51" s="6"/>
      <c r="D51" s="6"/>
      <c r="E51" s="3"/>
    </row>
    <row r="52" ht="15.75" customHeight="1">
      <c r="A52" s="58" t="s">
        <v>43</v>
      </c>
      <c r="B52" s="6"/>
      <c r="C52" s="6"/>
      <c r="D52" s="6"/>
      <c r="E52" s="3"/>
    </row>
    <row r="53" ht="15.75" customHeight="1">
      <c r="A53" s="58" t="s">
        <v>44</v>
      </c>
      <c r="B53" s="6"/>
      <c r="C53" s="6"/>
      <c r="D53" s="6"/>
      <c r="E53" s="3"/>
    </row>
    <row r="54" ht="15.75" customHeight="1">
      <c r="A54" s="59" t="s">
        <v>45</v>
      </c>
      <c r="B54" s="6"/>
      <c r="C54" s="6"/>
      <c r="D54" s="6"/>
      <c r="E54" s="3"/>
    </row>
    <row r="55" ht="15.75" customHeight="1">
      <c r="A55" s="60"/>
      <c r="B55" s="60"/>
      <c r="C55" s="60"/>
      <c r="D55" s="60"/>
      <c r="E55" s="60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51:E51"/>
    <mergeCell ref="A52:E52"/>
    <mergeCell ref="A53:E53"/>
    <mergeCell ref="A54:E54"/>
    <mergeCell ref="B1:C1"/>
    <mergeCell ref="D1:E1"/>
    <mergeCell ref="A2:E2"/>
    <mergeCell ref="A3:E3"/>
    <mergeCell ref="A4:E4"/>
    <mergeCell ref="D5:E6"/>
    <mergeCell ref="A6:A7"/>
  </mergeCells>
  <printOptions horizontalCentered="1"/>
  <pageMargins bottom="0.7480314960629921" footer="0.0" header="0.0" left="0.7086614173228347" right="0.7086614173228347" top="0.7480314960629921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0.38"/>
  </cols>
  <sheetData>
    <row r="1">
      <c r="A1" s="61" t="s">
        <v>0</v>
      </c>
      <c r="B1" s="62"/>
      <c r="C1" s="3"/>
      <c r="D1" s="63" t="s">
        <v>46</v>
      </c>
      <c r="E1" s="3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>
      <c r="A2" s="65" t="s">
        <v>47</v>
      </c>
      <c r="B2" s="6"/>
      <c r="C2" s="6"/>
      <c r="D2" s="6"/>
      <c r="E2" s="3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>
      <c r="A3" s="65" t="s">
        <v>48</v>
      </c>
      <c r="B3" s="6"/>
      <c r="C3" s="6"/>
      <c r="D3" s="6"/>
      <c r="E3" s="3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>
      <c r="A4" s="66" t="s">
        <v>49</v>
      </c>
      <c r="B4" s="6"/>
      <c r="C4" s="6"/>
      <c r="D4" s="6"/>
      <c r="E4" s="3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>
      <c r="A5" s="67" t="s">
        <v>0</v>
      </c>
      <c r="B5" s="68" t="s">
        <v>5</v>
      </c>
      <c r="C5" s="68" t="s">
        <v>5</v>
      </c>
      <c r="D5" s="69" t="s">
        <v>6</v>
      </c>
      <c r="E5" s="11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>
      <c r="A6" s="70" t="s">
        <v>7</v>
      </c>
      <c r="B6" s="71">
        <v>2026.0</v>
      </c>
      <c r="C6" s="71">
        <v>2025.0</v>
      </c>
      <c r="D6" s="14"/>
      <c r="E6" s="15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>
      <c r="A7" s="16"/>
      <c r="B7" s="72" t="s">
        <v>8</v>
      </c>
      <c r="C7" s="72" t="s">
        <v>9</v>
      </c>
      <c r="D7" s="73" t="s">
        <v>10</v>
      </c>
      <c r="E7" s="73" t="s">
        <v>11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>
      <c r="A8" s="74" t="s">
        <v>0</v>
      </c>
      <c r="B8" s="75" t="s">
        <v>12</v>
      </c>
      <c r="C8" s="75" t="s">
        <v>13</v>
      </c>
      <c r="D8" s="76" t="s">
        <v>14</v>
      </c>
      <c r="E8" s="76" t="s">
        <v>15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>
      <c r="A9" s="77"/>
      <c r="B9" s="78"/>
      <c r="C9" s="78"/>
      <c r="D9" s="78"/>
      <c r="E9" s="7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>
      <c r="A10" s="79" t="s">
        <v>16</v>
      </c>
      <c r="B10" s="80">
        <f t="shared" ref="B10:C10" si="1">B12+B19+B21</f>
        <v>2978.209396</v>
      </c>
      <c r="C10" s="80">
        <f t="shared" si="1"/>
        <v>2693.025894</v>
      </c>
      <c r="D10" s="80">
        <f>B10-C10</f>
        <v>285.1835019</v>
      </c>
      <c r="E10" s="81">
        <f>IFERROR(+D10/C10,"...")</f>
        <v>0.1058970515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>
      <c r="A11" s="77"/>
      <c r="B11" s="82"/>
      <c r="C11" s="82"/>
      <c r="D11" s="83" t="s">
        <v>0</v>
      </c>
      <c r="E11" s="84" t="s">
        <v>0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>
      <c r="A12" s="79" t="s">
        <v>50</v>
      </c>
      <c r="B12" s="80">
        <f t="shared" ref="B12:C12" si="2">SUM(B13+B17)</f>
        <v>2780.74486</v>
      </c>
      <c r="C12" s="80">
        <f t="shared" si="2"/>
        <v>2692.500024</v>
      </c>
      <c r="D12" s="80">
        <f t="shared" ref="D12:D17" si="3">B12-C12</f>
        <v>88.24483601</v>
      </c>
      <c r="E12" s="81">
        <f t="shared" ref="E12:E17" si="4">IFERROR(+D12/C12,"...")</f>
        <v>0.03277431206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>
      <c r="A13" s="85" t="s">
        <v>51</v>
      </c>
      <c r="B13" s="83">
        <f>+B14+B15</f>
        <v>2282.389022</v>
      </c>
      <c r="C13" s="83">
        <f>C14+C15</f>
        <v>2130.978991</v>
      </c>
      <c r="D13" s="83">
        <f t="shared" si="3"/>
        <v>151.4100318</v>
      </c>
      <c r="E13" s="84">
        <f t="shared" si="4"/>
        <v>0.07105186511</v>
      </c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>
      <c r="A14" s="85" t="s">
        <v>52</v>
      </c>
      <c r="B14" s="83">
        <v>1287.02012265</v>
      </c>
      <c r="C14" s="83">
        <v>1220.15841564</v>
      </c>
      <c r="D14" s="83">
        <f t="shared" si="3"/>
        <v>66.86170701</v>
      </c>
      <c r="E14" s="84">
        <f t="shared" si="4"/>
        <v>0.05479756247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>
      <c r="A15" s="85" t="s">
        <v>53</v>
      </c>
      <c r="B15" s="83">
        <v>995.36889974</v>
      </c>
      <c r="C15" s="83">
        <v>910.8205749599999</v>
      </c>
      <c r="D15" s="83">
        <f t="shared" si="3"/>
        <v>84.54832478</v>
      </c>
      <c r="E15" s="84">
        <f t="shared" si="4"/>
        <v>0.09282654247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>
      <c r="A16" s="85" t="s">
        <v>54</v>
      </c>
      <c r="B16" s="83">
        <v>39.73030882</v>
      </c>
      <c r="C16" s="83">
        <v>75.12100477</v>
      </c>
      <c r="D16" s="83">
        <f t="shared" si="3"/>
        <v>-35.39069595</v>
      </c>
      <c r="E16" s="84">
        <f t="shared" si="4"/>
        <v>-0.4711158491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>
      <c r="A17" s="85" t="s">
        <v>55</v>
      </c>
      <c r="B17" s="83">
        <v>498.35583808</v>
      </c>
      <c r="C17" s="83">
        <v>561.52103386</v>
      </c>
      <c r="D17" s="83">
        <f t="shared" si="3"/>
        <v>-63.16519578</v>
      </c>
      <c r="E17" s="84">
        <f t="shared" si="4"/>
        <v>-0.1124894563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>
      <c r="A18" s="77"/>
      <c r="B18" s="82"/>
      <c r="C18" s="82"/>
      <c r="D18" s="82"/>
      <c r="E18" s="86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>
      <c r="A19" s="85" t="s">
        <v>23</v>
      </c>
      <c r="B19" s="83">
        <v>197.46453587</v>
      </c>
      <c r="C19" s="83">
        <v>0.52587</v>
      </c>
      <c r="D19" s="83">
        <f>B19-C19</f>
        <v>196.9386659</v>
      </c>
      <c r="E19" s="84">
        <f>IFERROR(+D19/C19,"...")</f>
        <v>374.5006672</v>
      </c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>
      <c r="A20" s="77"/>
      <c r="B20" s="82"/>
      <c r="C20" s="82"/>
      <c r="D20" s="80" t="s">
        <v>0</v>
      </c>
      <c r="E20" s="86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>
      <c r="A21" s="85" t="s">
        <v>25</v>
      </c>
      <c r="B21" s="83">
        <v>0.0</v>
      </c>
      <c r="C21" s="83">
        <v>0.0</v>
      </c>
      <c r="D21" s="83">
        <f>B21-C21</f>
        <v>0</v>
      </c>
      <c r="E21" s="84" t="str">
        <f>IFERROR(+D21/C21,"...")</f>
        <v>...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>
      <c r="A22" s="77"/>
      <c r="B22" s="82"/>
      <c r="C22" s="82"/>
      <c r="D22" s="83" t="s">
        <v>0</v>
      </c>
      <c r="E22" s="81" t="s"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>
      <c r="A23" s="79" t="s">
        <v>26</v>
      </c>
      <c r="B23" s="80">
        <f>+B25+B37</f>
        <v>4956.788654</v>
      </c>
      <c r="C23" s="80">
        <f>SUM(C25+C37)</f>
        <v>5511.439094</v>
      </c>
      <c r="D23" s="80">
        <f>B23-C23</f>
        <v>-554.6504399</v>
      </c>
      <c r="E23" s="81">
        <f>IFERROR(+D23/C23,"...")</f>
        <v>-0.1006362278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>
      <c r="A24" s="77"/>
      <c r="B24" s="82"/>
      <c r="C24" s="82"/>
      <c r="D24" s="83" t="s">
        <v>0</v>
      </c>
      <c r="E24" s="81" t="s">
        <v>0</v>
      </c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>
      <c r="A25" s="79" t="s">
        <v>56</v>
      </c>
      <c r="B25" s="80">
        <f t="shared" ref="B25:C25" si="5">+B26+B27+B28+B30+B31</f>
        <v>3885.031598</v>
      </c>
      <c r="C25" s="80">
        <f t="shared" si="5"/>
        <v>4209.703532</v>
      </c>
      <c r="D25" s="80">
        <f t="shared" ref="D25:D31" si="6">B25-C25</f>
        <v>-324.6719342</v>
      </c>
      <c r="E25" s="81">
        <f t="shared" ref="E25:E31" si="7">IFERROR(+D25/C25,"...")</f>
        <v>-0.07712465539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>
      <c r="A26" s="85" t="s">
        <v>57</v>
      </c>
      <c r="B26" s="83">
        <v>1473.35611523</v>
      </c>
      <c r="C26" s="83">
        <v>1371.9978512100001</v>
      </c>
      <c r="D26" s="83">
        <f t="shared" si="6"/>
        <v>101.358264</v>
      </c>
      <c r="E26" s="84">
        <f t="shared" si="7"/>
        <v>0.07387640143</v>
      </c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>
      <c r="A27" s="85" t="s">
        <v>58</v>
      </c>
      <c r="B27" s="83">
        <v>178.08233023</v>
      </c>
      <c r="C27" s="83">
        <v>176.2801037</v>
      </c>
      <c r="D27" s="83">
        <f t="shared" si="6"/>
        <v>1.80222653</v>
      </c>
      <c r="E27" s="84">
        <f t="shared" si="7"/>
        <v>0.01022365254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>
      <c r="A28" s="85" t="s">
        <v>59</v>
      </c>
      <c r="B28" s="83">
        <v>970.2292263899999</v>
      </c>
      <c r="C28" s="83">
        <v>1407.60173245</v>
      </c>
      <c r="D28" s="83">
        <f t="shared" si="6"/>
        <v>-437.3725061</v>
      </c>
      <c r="E28" s="84">
        <f t="shared" si="7"/>
        <v>-0.3107217731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>
      <c r="A29" s="85" t="s">
        <v>54</v>
      </c>
      <c r="B29" s="83">
        <v>39.73030882</v>
      </c>
      <c r="C29" s="83">
        <v>75.12100477</v>
      </c>
      <c r="D29" s="83">
        <f t="shared" si="6"/>
        <v>-35.39069595</v>
      </c>
      <c r="E29" s="84">
        <f t="shared" si="7"/>
        <v>-0.4711158491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>
      <c r="A30" s="85" t="s">
        <v>60</v>
      </c>
      <c r="B30" s="83">
        <v>1165.23605633</v>
      </c>
      <c r="C30" s="83">
        <v>1140.426566039</v>
      </c>
      <c r="D30" s="83">
        <f t="shared" si="6"/>
        <v>24.80949029</v>
      </c>
      <c r="E30" s="84">
        <f t="shared" si="7"/>
        <v>0.02175457064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>
      <c r="A31" s="85" t="s">
        <v>61</v>
      </c>
      <c r="B31" s="83">
        <v>98.12787004600851</v>
      </c>
      <c r="C31" s="83">
        <v>113.39727905999999</v>
      </c>
      <c r="D31" s="83">
        <f t="shared" si="6"/>
        <v>-15.26940901</v>
      </c>
      <c r="E31" s="84">
        <f t="shared" si="7"/>
        <v>-0.1346541041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>
      <c r="A32" s="77"/>
      <c r="B32" s="82"/>
      <c r="C32" s="82"/>
      <c r="D32" s="83" t="s">
        <v>0</v>
      </c>
      <c r="E32" s="84" t="s">
        <v>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>
      <c r="A33" s="87" t="s">
        <v>62</v>
      </c>
      <c r="B33" s="88">
        <f t="shared" ref="B33:C33" si="8">B12-B25</f>
        <v>-1104.286738</v>
      </c>
      <c r="C33" s="88">
        <f t="shared" si="8"/>
        <v>-1517.203508</v>
      </c>
      <c r="D33" s="88">
        <f t="shared" ref="D33:D42" si="10">B33-C33</f>
        <v>412.9167702</v>
      </c>
      <c r="E33" s="89">
        <f>IFERROR(+D33/C33,"...")</f>
        <v>-0.2721564827</v>
      </c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>
      <c r="A34" s="90" t="s">
        <v>37</v>
      </c>
      <c r="B34" s="55">
        <f t="shared" ref="B34:C34" si="9">+B33/B43</f>
        <v>-0.01161159152</v>
      </c>
      <c r="C34" s="55">
        <f t="shared" si="9"/>
        <v>-0.01677161068</v>
      </c>
      <c r="D34" s="55">
        <f t="shared" si="10"/>
        <v>0.005160019158</v>
      </c>
      <c r="E34" s="81" t="s">
        <v>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>
      <c r="A35" s="87" t="s">
        <v>63</v>
      </c>
      <c r="B35" s="88">
        <f t="shared" ref="B35:C35" si="11">B10-B25</f>
        <v>-906.8222019</v>
      </c>
      <c r="C35" s="88">
        <f t="shared" si="11"/>
        <v>-1516.677638</v>
      </c>
      <c r="D35" s="88">
        <f t="shared" si="10"/>
        <v>609.8554361</v>
      </c>
      <c r="E35" s="89">
        <f>IFERROR(+D35/C35,"...")</f>
        <v>-0.4020995766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>
      <c r="A36" s="90" t="s">
        <v>37</v>
      </c>
      <c r="B36" s="55">
        <f t="shared" ref="B36:C36" si="12">+B35/B43</f>
        <v>-0.009535248979</v>
      </c>
      <c r="C36" s="55">
        <f t="shared" si="12"/>
        <v>-0.01676579756</v>
      </c>
      <c r="D36" s="55">
        <f t="shared" si="10"/>
        <v>0.007230548578</v>
      </c>
      <c r="E36" s="91" t="s">
        <v>0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>
      <c r="A37" s="79" t="s">
        <v>64</v>
      </c>
      <c r="B37" s="80">
        <v>1071.7570558339924</v>
      </c>
      <c r="C37" s="80">
        <v>1301.7355615010003</v>
      </c>
      <c r="D37" s="80">
        <f t="shared" si="10"/>
        <v>-229.9785057</v>
      </c>
      <c r="E37" s="81">
        <f>IFERROR(+D37/C37,"...")</f>
        <v>-0.1766706791</v>
      </c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>
      <c r="A38" s="90" t="s">
        <v>37</v>
      </c>
      <c r="B38" s="55">
        <f t="shared" ref="B38:C38" si="13">+B37/B43</f>
        <v>0.01126954143</v>
      </c>
      <c r="C38" s="55">
        <f t="shared" si="13"/>
        <v>0.01438976507</v>
      </c>
      <c r="D38" s="55">
        <f t="shared" si="10"/>
        <v>-0.003120223641</v>
      </c>
      <c r="E38" s="81" t="s">
        <v>0</v>
      </c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>
      <c r="A39" s="87" t="s">
        <v>39</v>
      </c>
      <c r="B39" s="88">
        <f t="shared" ref="B39:C39" si="14">B41+B30</f>
        <v>-813.3432014</v>
      </c>
      <c r="C39" s="88">
        <f t="shared" si="14"/>
        <v>-1677.986633</v>
      </c>
      <c r="D39" s="88">
        <f t="shared" si="10"/>
        <v>864.6434321</v>
      </c>
      <c r="E39" s="89">
        <f>IFERROR(+D39/C39,"...")</f>
        <v>-0.5152862453</v>
      </c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>
      <c r="A40" s="90" t="s">
        <v>37</v>
      </c>
      <c r="B40" s="55">
        <f t="shared" ref="B40:C40" si="15">+B39/B43</f>
        <v>-0.008552315894</v>
      </c>
      <c r="C40" s="55">
        <f t="shared" si="15"/>
        <v>-0.0185489543</v>
      </c>
      <c r="D40" s="55">
        <f t="shared" si="10"/>
        <v>0.009996638408</v>
      </c>
      <c r="E40" s="91" t="s">
        <v>0</v>
      </c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>
      <c r="A41" s="92" t="s">
        <v>65</v>
      </c>
      <c r="B41" s="93">
        <f t="shared" ref="B41:C41" si="16">SUM(B10-B23)</f>
        <v>-1978.579258</v>
      </c>
      <c r="C41" s="93">
        <f t="shared" si="16"/>
        <v>-2818.4132</v>
      </c>
      <c r="D41" s="93">
        <f t="shared" si="10"/>
        <v>839.8339418</v>
      </c>
      <c r="E41" s="94">
        <f>IFERROR(+D41/C41,"...")</f>
        <v>-0.2979811271</v>
      </c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>
      <c r="A42" s="95" t="s">
        <v>66</v>
      </c>
      <c r="B42" s="96">
        <f t="shared" ref="B42:C42" si="17">+B41/B43</f>
        <v>-0.02080479041</v>
      </c>
      <c r="C42" s="96">
        <f t="shared" si="17"/>
        <v>-0.03115556262</v>
      </c>
      <c r="D42" s="96">
        <f t="shared" si="10"/>
        <v>0.01035077222</v>
      </c>
      <c r="E42" s="97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>
      <c r="A43" s="98" t="s">
        <v>41</v>
      </c>
      <c r="B43" s="99">
        <v>95102.1</v>
      </c>
      <c r="C43" s="99">
        <v>90462.6</v>
      </c>
      <c r="D43" s="86"/>
      <c r="E43" s="86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>
      <c r="A44" s="100" t="s">
        <v>67</v>
      </c>
      <c r="B44" s="6"/>
      <c r="C44" s="6"/>
      <c r="D44" s="6"/>
      <c r="E44" s="3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>
      <c r="A45" s="101" t="s">
        <v>68</v>
      </c>
      <c r="B45" s="6"/>
      <c r="C45" s="6"/>
      <c r="D45" s="6"/>
      <c r="E45" s="3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>
      <c r="A46" s="102"/>
      <c r="B46" s="102"/>
      <c r="C46" s="102"/>
      <c r="D46" s="103"/>
      <c r="E46" s="3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10">
    <mergeCell ref="A44:E44"/>
    <mergeCell ref="A45:E45"/>
    <mergeCell ref="D46:E46"/>
    <mergeCell ref="B1:C1"/>
    <mergeCell ref="D1:E1"/>
    <mergeCell ref="A2:E2"/>
    <mergeCell ref="A3:E3"/>
    <mergeCell ref="A4:E4"/>
    <mergeCell ref="D5:E6"/>
    <mergeCell ref="A6:A7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2026-01-28T14:33:55Z</dcterms:created>
  <dc:creator>Mauricio Moreno</dc:creator>
</cp:coreProperties>
</file>