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/>
  <mc:AlternateContent xmlns:mc="http://schemas.openxmlformats.org/markup-compatibility/2006">
    <mc:Choice Requires="x15">
      <x15ac:absPath xmlns:x15ac="http://schemas.microsoft.com/office/spreadsheetml/2010/11/ac" url="/Users/carolinaobando/Downloads/"/>
    </mc:Choice>
  </mc:AlternateContent>
  <xr:revisionPtr revIDLastSave="0" documentId="8_{A605A5DB-2FE7-F54C-B7F8-91B189D6C4FA}" xr6:coauthVersionLast="47" xr6:coauthVersionMax="47" xr10:uidLastSave="{00000000-0000-0000-0000-000000000000}"/>
  <bookViews>
    <workbookView xWindow="3420" yWindow="780" windowWidth="34200" windowHeight="21360" activeTab="1" xr2:uid="{00000000-000D-0000-FFFF-FFFF00000000}"/>
  </bookViews>
  <sheets>
    <sheet name="SPNF" sheetId="2" r:id="rId1"/>
    <sheet name="GC" sheetId="3" r:id="rId2"/>
  </sheets>
  <definedNames>
    <definedName name="_xlnm.Print_Area" localSheetId="0">SPNF!$A$1:$E$53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3" l="1"/>
  <c r="B38" i="3"/>
  <c r="D38" i="3" s="1"/>
  <c r="D37" i="3"/>
  <c r="E37" i="3" s="1"/>
  <c r="B33" i="3"/>
  <c r="B34" i="3" s="1"/>
  <c r="D31" i="3"/>
  <c r="E31" i="3" s="1"/>
  <c r="D30" i="3"/>
  <c r="E30" i="3" s="1"/>
  <c r="D29" i="3"/>
  <c r="E29" i="3" s="1"/>
  <c r="D28" i="3"/>
  <c r="E28" i="3" s="1"/>
  <c r="D27" i="3"/>
  <c r="E27" i="3" s="1"/>
  <c r="D26" i="3"/>
  <c r="E26" i="3" s="1"/>
  <c r="C25" i="3"/>
  <c r="C23" i="3" s="1"/>
  <c r="B25" i="3"/>
  <c r="B23" i="3" s="1"/>
  <c r="D23" i="3" s="1"/>
  <c r="E23" i="3" s="1"/>
  <c r="D21" i="3"/>
  <c r="E21" i="3" s="1"/>
  <c r="D19" i="3"/>
  <c r="E17" i="3"/>
  <c r="D17" i="3"/>
  <c r="D16" i="3"/>
  <c r="E16" i="3" s="1"/>
  <c r="E15" i="3"/>
  <c r="D15" i="3"/>
  <c r="D14" i="3"/>
  <c r="E14" i="3" s="1"/>
  <c r="C13" i="3"/>
  <c r="B13" i="3"/>
  <c r="D13" i="3" s="1"/>
  <c r="E13" i="3" s="1"/>
  <c r="C12" i="3"/>
  <c r="C10" i="3" s="1"/>
  <c r="B12" i="3"/>
  <c r="B10" i="3" s="1"/>
  <c r="C39" i="2"/>
  <c r="B39" i="2"/>
  <c r="D35" i="2"/>
  <c r="E35" i="2" s="1"/>
  <c r="D32" i="2"/>
  <c r="E32" i="2" s="1"/>
  <c r="D31" i="2"/>
  <c r="E31" i="2" s="1"/>
  <c r="D30" i="2"/>
  <c r="E30" i="2" s="1"/>
  <c r="C29" i="2"/>
  <c r="B29" i="2"/>
  <c r="D25" i="2"/>
  <c r="E25" i="2" s="1"/>
  <c r="D23" i="2"/>
  <c r="E23" i="2" s="1"/>
  <c r="D21" i="2"/>
  <c r="D17" i="2"/>
  <c r="E17" i="2" s="1"/>
  <c r="D15" i="2"/>
  <c r="E15" i="2" s="1"/>
  <c r="D14" i="2"/>
  <c r="E14" i="2" s="1"/>
  <c r="D13" i="2"/>
  <c r="E13" i="2" s="1"/>
  <c r="C12" i="2"/>
  <c r="C10" i="2" s="1"/>
  <c r="B12" i="2"/>
  <c r="B10" i="2" s="1"/>
  <c r="C41" i="3" l="1"/>
  <c r="C35" i="3"/>
  <c r="C36" i="3" s="1"/>
  <c r="B35" i="3"/>
  <c r="D10" i="3"/>
  <c r="E10" i="3" s="1"/>
  <c r="B41" i="3"/>
  <c r="C33" i="3"/>
  <c r="C34" i="3" s="1"/>
  <c r="D34" i="3" s="1"/>
  <c r="D25" i="3"/>
  <c r="E25" i="3" s="1"/>
  <c r="D12" i="3"/>
  <c r="E12" i="3" s="1"/>
  <c r="D39" i="2"/>
  <c r="B34" i="2"/>
  <c r="B28" i="2" s="1"/>
  <c r="C34" i="2"/>
  <c r="C28" i="2" s="1"/>
  <c r="C40" i="2" s="1"/>
  <c r="C41" i="2" s="1"/>
  <c r="D10" i="2"/>
  <c r="E10" i="2" s="1"/>
  <c r="C44" i="2"/>
  <c r="C45" i="2" s="1"/>
  <c r="D19" i="2"/>
  <c r="E19" i="2" s="1"/>
  <c r="D29" i="2"/>
  <c r="E29" i="2" s="1"/>
  <c r="D36" i="2"/>
  <c r="E36" i="2" s="1"/>
  <c r="D12" i="2"/>
  <c r="E12" i="2" s="1"/>
  <c r="D38" i="2"/>
  <c r="E38" i="2" s="1"/>
  <c r="B42" i="3" l="1"/>
  <c r="D41" i="3"/>
  <c r="E41" i="3" s="1"/>
  <c r="B39" i="3"/>
  <c r="D35" i="3"/>
  <c r="E35" i="3" s="1"/>
  <c r="B36" i="3"/>
  <c r="D36" i="3" s="1"/>
  <c r="D33" i="3"/>
  <c r="E33" i="3" s="1"/>
  <c r="C42" i="3"/>
  <c r="C39" i="3"/>
  <c r="C40" i="3" s="1"/>
  <c r="D28" i="2"/>
  <c r="E28" i="2" s="1"/>
  <c r="B40" i="2"/>
  <c r="D40" i="2" s="1"/>
  <c r="E40" i="2" s="1"/>
  <c r="C27" i="2"/>
  <c r="B27" i="2"/>
  <c r="C42" i="2"/>
  <c r="C43" i="2" s="1"/>
  <c r="D34" i="2"/>
  <c r="E34" i="2" s="1"/>
  <c r="B41" i="2"/>
  <c r="D41" i="2" s="1"/>
  <c r="B42" i="2"/>
  <c r="B44" i="2"/>
  <c r="B40" i="3" l="1"/>
  <c r="D40" i="3" s="1"/>
  <c r="D39" i="3"/>
  <c r="E39" i="3" s="1"/>
  <c r="D27" i="2"/>
  <c r="E27" i="2" s="1"/>
  <c r="B46" i="2"/>
  <c r="B48" i="2"/>
  <c r="C48" i="2"/>
  <c r="C49" i="2" s="1"/>
  <c r="C46" i="2"/>
  <c r="C47" i="2" s="1"/>
  <c r="B45" i="2"/>
  <c r="D45" i="2" s="1"/>
  <c r="D44" i="2"/>
  <c r="E44" i="2" s="1"/>
  <c r="B43" i="2"/>
  <c r="D43" i="2" s="1"/>
  <c r="D42" i="2"/>
  <c r="E42" i="2" s="1"/>
  <c r="D48" i="2" l="1"/>
  <c r="E48" i="2" s="1"/>
  <c r="B49" i="2"/>
  <c r="D49" i="2" s="1"/>
  <c r="B47" i="2"/>
  <c r="D47" i="2" s="1"/>
  <c r="D46" i="2"/>
  <c r="E46" i="2" s="1"/>
</calcChain>
</file>

<file path=xl/sharedStrings.xml><?xml version="1.0" encoding="utf-8"?>
<sst xmlns="http://schemas.openxmlformats.org/spreadsheetml/2006/main" count="129" uniqueCount="70">
  <si>
    <t xml:space="preserve"> </t>
  </si>
  <si>
    <t>Diferencia</t>
  </si>
  <si>
    <t>Detalle</t>
  </si>
  <si>
    <t>Preliminar</t>
  </si>
  <si>
    <t>Revisado</t>
  </si>
  <si>
    <t>Absoluta</t>
  </si>
  <si>
    <t>Porcentual</t>
  </si>
  <si>
    <t>1</t>
  </si>
  <si>
    <t>2</t>
  </si>
  <si>
    <t>3= (1-2)</t>
  </si>
  <si>
    <t>4=3/2</t>
  </si>
  <si>
    <t>Ingresos Totales</t>
  </si>
  <si>
    <t xml:space="preserve">Ingresos de Capital </t>
  </si>
  <si>
    <t>Donaciones</t>
  </si>
  <si>
    <t>Gastos Totales</t>
  </si>
  <si>
    <t>% del PIB</t>
  </si>
  <si>
    <t xml:space="preserve">Balance Primario  </t>
  </si>
  <si>
    <t>Cuadro No. 1</t>
  </si>
  <si>
    <t>BALANCE FISCAL CONSOLIDADO PRELIMINAR</t>
  </si>
  <si>
    <t>SECTOR PÚBLICO NO FINANCIERO</t>
  </si>
  <si>
    <t>(En millones de Balboas)</t>
  </si>
  <si>
    <t>Ingresos Corrientes Gobierno General</t>
  </si>
  <si>
    <t>Gobierno Central</t>
  </si>
  <si>
    <t>CSS</t>
  </si>
  <si>
    <t>Agencias Consolidadas</t>
  </si>
  <si>
    <t xml:space="preserve">Balance Operacional de las Empresas Públicas </t>
  </si>
  <si>
    <t>Agencias no Consolidadas y Otros</t>
  </si>
  <si>
    <r>
      <t>Concesión Neta de Préstamos</t>
    </r>
    <r>
      <rPr>
        <vertAlign val="superscript"/>
        <sz val="10"/>
        <rFont val="Arial"/>
        <family val="2"/>
      </rPr>
      <t xml:space="preserve"> 1/</t>
    </r>
  </si>
  <si>
    <t xml:space="preserve">Gastos Corrientes </t>
  </si>
  <si>
    <t>Gastos Corrientes (excluye pago de intereses)</t>
  </si>
  <si>
    <r>
      <t>Gobierno Central</t>
    </r>
    <r>
      <rPr>
        <vertAlign val="superscript"/>
        <sz val="10"/>
        <rFont val="Arial"/>
        <family val="2"/>
      </rPr>
      <t xml:space="preserve">    </t>
    </r>
  </si>
  <si>
    <t xml:space="preserve"> Intereses</t>
  </si>
  <si>
    <t>Intereses Externos</t>
  </si>
  <si>
    <t>Intereses Internos</t>
  </si>
  <si>
    <t>Gastos de Capital</t>
  </si>
  <si>
    <t>%   del PIB</t>
  </si>
  <si>
    <t xml:space="preserve">Ahorro Corriente del Gobierno General  </t>
  </si>
  <si>
    <t xml:space="preserve">Ahorro Corriente del SPNF </t>
  </si>
  <si>
    <r>
      <t xml:space="preserve">Ahorro Total </t>
    </r>
    <r>
      <rPr>
        <b/>
        <sz val="8"/>
        <rFont val="Arial"/>
        <family val="2"/>
      </rPr>
      <t>(Ingresos Totales menos Gastos Corrientes)</t>
    </r>
  </si>
  <si>
    <r>
      <t>Balance Total</t>
    </r>
    <r>
      <rPr>
        <b/>
        <vertAlign val="superscript"/>
        <sz val="10"/>
        <rFont val="Arial"/>
        <family val="2"/>
      </rPr>
      <t xml:space="preserve"> 2/</t>
    </r>
  </si>
  <si>
    <t>Fuente: CGR, Superintendencia de Bancos, BNP, CA, Entidades Descentralizadas, MEF.</t>
  </si>
  <si>
    <t>1/ Incluye concesión de préstamos de instituciones como IFARHU, BHN y BDA .</t>
  </si>
  <si>
    <t>Febrero</t>
  </si>
  <si>
    <t>PIB Nominal Estimado para el 2026</t>
  </si>
  <si>
    <t>2/ Conciliado por registros financieros.</t>
  </si>
  <si>
    <t>…</t>
  </si>
  <si>
    <t>Cuadro No. 2</t>
  </si>
  <si>
    <t>BALANCE FISCAL PRELIMINAR</t>
  </si>
  <si>
    <t>OPERACIONES DEL GOBIERNO CENTRAL</t>
  </si>
  <si>
    <t>( En millones de Balboas)</t>
  </si>
  <si>
    <t>Ingresos Corrientes</t>
  </si>
  <si>
    <t>1. Tributarios</t>
  </si>
  <si>
    <t>Directos</t>
  </si>
  <si>
    <t>Indirectos</t>
  </si>
  <si>
    <t xml:space="preserve">    d/c Documentos fiscales</t>
  </si>
  <si>
    <t>2. No Tributarios</t>
  </si>
  <si>
    <t>...</t>
  </si>
  <si>
    <t>Gastos Corrientes</t>
  </si>
  <si>
    <t xml:space="preserve">Servicios Personales </t>
  </si>
  <si>
    <t xml:space="preserve">Bienes y Servicios </t>
  </si>
  <si>
    <t xml:space="preserve">Transferencias  </t>
  </si>
  <si>
    <t>Intereses de la Deuda</t>
  </si>
  <si>
    <t>Otros</t>
  </si>
  <si>
    <t xml:space="preserve">Ahorro Corriente </t>
  </si>
  <si>
    <t>Ahorro Total (Ing. Totales menos Gastos Corrientes)</t>
  </si>
  <si>
    <t xml:space="preserve">Gastos de Capital </t>
  </si>
  <si>
    <r>
      <t xml:space="preserve">Balance Total </t>
    </r>
    <r>
      <rPr>
        <b/>
        <vertAlign val="superscript"/>
        <sz val="10"/>
        <rFont val="Arial"/>
        <family val="2"/>
      </rPr>
      <t>1/</t>
    </r>
  </si>
  <si>
    <t>%  del PIB</t>
  </si>
  <si>
    <t>Fuente: CGR, Superintendencia de Bancos de Panamá, BNP, CA, Entidades Descentralizadas, MEF.</t>
  </si>
  <si>
    <t>1/ Conciliado por registros financieros.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</si>
</sst>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[$€-2]* #,##0.0_);_([$€-2]* \(#,##0.0\);_([$€-2]* &quot;-&quot;??_)"/>
    <numFmt numFmtId="165" formatCode="mmmm"/>
    <numFmt numFmtId="166" formatCode="#,##0.0"/>
    <numFmt numFmtId="167" formatCode="0.0%"/>
    <numFmt numFmtId="168" formatCode="[$-F800]dddd\,\ mmmm\ dd\,\ yyyy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Courier"/>
      <family val="3"/>
    </font>
    <font>
      <b/>
      <sz val="12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b/>
      <u val="double"/>
      <sz val="10"/>
      <name val="Arial"/>
      <family val="2"/>
    </font>
    <font>
      <b/>
      <i/>
      <sz val="9"/>
      <name val="Arial"/>
      <family val="2"/>
    </font>
    <font>
      <sz val="8"/>
      <color theme="1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i/>
      <sz val="10"/>
      <color indexed="12"/>
      <name val="Arial"/>
      <family val="2"/>
    </font>
    <font>
      <sz val="10"/>
      <color rgb="FFFF0000"/>
      <name val="Arial"/>
      <family val="2"/>
    </font>
    <font>
      <i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2" fillId="0" borderId="0"/>
    <xf numFmtId="164" fontId="1" fillId="0" borderId="0"/>
    <xf numFmtId="0" fontId="1" fillId="0" borderId="0"/>
    <xf numFmtId="0" fontId="2" fillId="0" borderId="0"/>
    <xf numFmtId="9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4" fontId="2" fillId="0" borderId="0"/>
  </cellStyleXfs>
  <cellXfs count="94">
    <xf numFmtId="0" fontId="0" fillId="0" borderId="0" xfId="0"/>
    <xf numFmtId="164" fontId="3" fillId="2" borderId="0" xfId="2" applyFont="1" applyFill="1" applyAlignment="1">
      <alignment vertical="center"/>
    </xf>
    <xf numFmtId="165" fontId="7" fillId="2" borderId="1" xfId="2" applyNumberFormat="1" applyFont="1" applyFill="1" applyBorder="1" applyAlignment="1">
      <alignment horizontal="center" vertical="center"/>
    </xf>
    <xf numFmtId="0" fontId="7" fillId="2" borderId="0" xfId="2" applyNumberFormat="1" applyFont="1" applyFill="1" applyAlignment="1">
      <alignment horizontal="center" vertical="center"/>
    </xf>
    <xf numFmtId="49" fontId="7" fillId="2" borderId="0" xfId="2" applyNumberFormat="1" applyFont="1" applyFill="1" applyAlignment="1">
      <alignment horizontal="center" vertical="center"/>
    </xf>
    <xf numFmtId="164" fontId="7" fillId="2" borderId="0" xfId="2" applyFont="1" applyFill="1" applyAlignment="1">
      <alignment horizontal="center"/>
    </xf>
    <xf numFmtId="49" fontId="7" fillId="2" borderId="2" xfId="2" applyNumberFormat="1" applyFont="1" applyFill="1" applyBorder="1" applyAlignment="1">
      <alignment horizontal="center"/>
    </xf>
    <xf numFmtId="166" fontId="5" fillId="2" borderId="0" xfId="2" applyNumberFormat="1" applyFont="1" applyFill="1" applyAlignment="1">
      <alignment horizontal="right" vertical="center"/>
    </xf>
    <xf numFmtId="166" fontId="6" fillId="2" borderId="0" xfId="2" applyNumberFormat="1" applyFont="1" applyFill="1" applyAlignment="1">
      <alignment horizontal="right" vertical="center"/>
    </xf>
    <xf numFmtId="10" fontId="9" fillId="3" borderId="0" xfId="1" applyNumberFormat="1" applyFont="1" applyFill="1" applyBorder="1" applyAlignment="1">
      <alignment horizontal="right" vertical="center"/>
    </xf>
    <xf numFmtId="164" fontId="5" fillId="4" borderId="0" xfId="2" applyFont="1" applyFill="1" applyAlignment="1">
      <alignment vertical="center"/>
    </xf>
    <xf numFmtId="166" fontId="11" fillId="4" borderId="0" xfId="2" applyNumberFormat="1" applyFont="1" applyFill="1" applyAlignment="1">
      <alignment horizontal="right" vertical="center"/>
    </xf>
    <xf numFmtId="167" fontId="11" fillId="4" borderId="0" xfId="2" applyNumberFormat="1" applyFont="1" applyFill="1" applyAlignment="1">
      <alignment horizontal="right" vertical="center"/>
    </xf>
    <xf numFmtId="164" fontId="12" fillId="2" borderId="0" xfId="2" applyFont="1" applyFill="1" applyAlignment="1">
      <alignment vertical="center"/>
    </xf>
    <xf numFmtId="3" fontId="12" fillId="2" borderId="0" xfId="2" applyNumberFormat="1" applyFont="1" applyFill="1" applyAlignment="1">
      <alignment horizontal="right" vertical="center"/>
    </xf>
    <xf numFmtId="22" fontId="6" fillId="3" borderId="1" xfId="2" applyNumberFormat="1" applyFont="1" applyFill="1" applyBorder="1"/>
    <xf numFmtId="164" fontId="6" fillId="3" borderId="2" xfId="2" applyFont="1" applyFill="1" applyBorder="1"/>
    <xf numFmtId="2" fontId="7" fillId="2" borderId="2" xfId="2" applyNumberFormat="1" applyFont="1" applyFill="1" applyBorder="1" applyAlignment="1">
      <alignment horizontal="center" vertical="center"/>
    </xf>
    <xf numFmtId="164" fontId="6" fillId="3" borderId="0" xfId="2" applyFont="1" applyFill="1"/>
    <xf numFmtId="166" fontId="6" fillId="3" borderId="0" xfId="2" applyNumberFormat="1" applyFont="1" applyFill="1" applyAlignment="1">
      <alignment horizontal="center"/>
    </xf>
    <xf numFmtId="167" fontId="6" fillId="3" borderId="0" xfId="2" applyNumberFormat="1" applyFont="1" applyFill="1" applyAlignment="1">
      <alignment horizontal="center"/>
    </xf>
    <xf numFmtId="164" fontId="5" fillId="3" borderId="0" xfId="2" applyFont="1" applyFill="1" applyAlignment="1">
      <alignment vertical="center"/>
    </xf>
    <xf numFmtId="166" fontId="5" fillId="3" borderId="0" xfId="2" applyNumberFormat="1" applyFont="1" applyFill="1" applyAlignment="1">
      <alignment horizontal="right" vertical="center"/>
    </xf>
    <xf numFmtId="167" fontId="5" fillId="3" borderId="0" xfId="2" applyNumberFormat="1" applyFont="1" applyFill="1" applyAlignment="1">
      <alignment horizontal="right" vertical="center"/>
    </xf>
    <xf numFmtId="164" fontId="5" fillId="3" borderId="0" xfId="2" applyFont="1" applyFill="1"/>
    <xf numFmtId="166" fontId="6" fillId="3" borderId="0" xfId="2" applyNumberFormat="1" applyFont="1" applyFill="1" applyAlignment="1">
      <alignment horizontal="right" vertical="center"/>
    </xf>
    <xf numFmtId="167" fontId="6" fillId="3" borderId="0" xfId="2" applyNumberFormat="1" applyFont="1" applyFill="1" applyAlignment="1">
      <alignment horizontal="right" vertical="center"/>
    </xf>
    <xf numFmtId="164" fontId="6" fillId="3" borderId="0" xfId="2" applyFont="1" applyFill="1" applyAlignment="1">
      <alignment horizontal="left" vertical="center" indent="1"/>
    </xf>
    <xf numFmtId="164" fontId="6" fillId="3" borderId="0" xfId="2" applyFont="1" applyFill="1" applyAlignment="1">
      <alignment horizontal="left" vertical="center" indent="2"/>
    </xf>
    <xf numFmtId="164" fontId="6" fillId="3" borderId="0" xfId="2" applyFont="1" applyFill="1" applyAlignment="1">
      <alignment horizontal="left" indent="1"/>
    </xf>
    <xf numFmtId="167" fontId="6" fillId="3" borderId="0" xfId="2" applyNumberFormat="1" applyFont="1" applyFill="1" applyAlignment="1">
      <alignment horizontal="right" vertical="center" wrapText="1"/>
    </xf>
    <xf numFmtId="164" fontId="6" fillId="3" borderId="0" xfId="2" applyFont="1" applyFill="1" applyAlignment="1">
      <alignment horizontal="left" indent="2"/>
    </xf>
    <xf numFmtId="166" fontId="6" fillId="3" borderId="0" xfId="2" applyNumberFormat="1" applyFont="1" applyFill="1" applyAlignment="1">
      <alignment horizontal="right"/>
    </xf>
    <xf numFmtId="167" fontId="6" fillId="3" borderId="0" xfId="2" applyNumberFormat="1" applyFont="1" applyFill="1" applyAlignment="1">
      <alignment horizontal="right"/>
    </xf>
    <xf numFmtId="164" fontId="5" fillId="3" borderId="0" xfId="2" applyFont="1" applyFill="1" applyAlignment="1">
      <alignment horizontal="left" vertical="center" indent="1"/>
    </xf>
    <xf numFmtId="164" fontId="6" fillId="3" borderId="0" xfId="2" applyFont="1" applyFill="1" applyAlignment="1">
      <alignment horizontal="left" vertical="center" indent="3"/>
    </xf>
    <xf numFmtId="164" fontId="6" fillId="3" borderId="0" xfId="2" applyFont="1" applyFill="1" applyAlignment="1">
      <alignment horizontal="left" indent="3"/>
    </xf>
    <xf numFmtId="166" fontId="6" fillId="2" borderId="0" xfId="2" applyNumberFormat="1" applyFont="1" applyFill="1" applyAlignment="1">
      <alignment horizontal="right"/>
    </xf>
    <xf numFmtId="164" fontId="8" fillId="3" borderId="0" xfId="2" applyFont="1" applyFill="1" applyAlignment="1">
      <alignment horizontal="left" vertical="center" indent="1"/>
    </xf>
    <xf numFmtId="167" fontId="5" fillId="3" borderId="0" xfId="2" applyNumberFormat="1" applyFont="1" applyFill="1" applyAlignment="1">
      <alignment horizontal="right"/>
    </xf>
    <xf numFmtId="164" fontId="5" fillId="5" borderId="0" xfId="2" applyFont="1" applyFill="1" applyAlignment="1">
      <alignment horizontal="left" vertical="center"/>
    </xf>
    <xf numFmtId="166" fontId="5" fillId="5" borderId="0" xfId="2" applyNumberFormat="1" applyFont="1" applyFill="1" applyAlignment="1">
      <alignment horizontal="right" vertical="center"/>
    </xf>
    <xf numFmtId="167" fontId="5" fillId="5" borderId="0" xfId="2" applyNumberFormat="1" applyFont="1" applyFill="1" applyAlignment="1">
      <alignment horizontal="right" vertical="center"/>
    </xf>
    <xf numFmtId="167" fontId="9" fillId="3" borderId="0" xfId="1" applyNumberFormat="1" applyFont="1" applyFill="1" applyBorder="1" applyAlignment="1">
      <alignment horizontal="right"/>
    </xf>
    <xf numFmtId="164" fontId="5" fillId="5" borderId="0" xfId="2" applyFont="1" applyFill="1" applyAlignment="1">
      <alignment vertical="center"/>
    </xf>
    <xf numFmtId="10" fontId="6" fillId="3" borderId="2" xfId="2" applyNumberFormat="1" applyFont="1" applyFill="1" applyBorder="1" applyAlignment="1">
      <alignment horizontal="right"/>
    </xf>
    <xf numFmtId="10" fontId="9" fillId="3" borderId="0" xfId="1" applyNumberFormat="1" applyFont="1" applyFill="1" applyBorder="1" applyAlignment="1">
      <alignment horizontal="right"/>
    </xf>
    <xf numFmtId="10" fontId="6" fillId="3" borderId="0" xfId="2" applyNumberFormat="1" applyFont="1" applyFill="1" applyAlignment="1">
      <alignment horizontal="right"/>
    </xf>
    <xf numFmtId="10" fontId="7" fillId="3" borderId="2" xfId="1" applyNumberFormat="1" applyFont="1" applyFill="1" applyBorder="1" applyAlignment="1">
      <alignment horizontal="right" vertical="center"/>
    </xf>
    <xf numFmtId="164" fontId="12" fillId="3" borderId="2" xfId="2" applyFont="1" applyFill="1" applyBorder="1" applyAlignment="1">
      <alignment horizontal="left" vertical="center" indent="1"/>
    </xf>
    <xf numFmtId="164" fontId="9" fillId="2" borderId="0" xfId="2" applyFont="1" applyFill="1" applyAlignment="1">
      <alignment vertical="center"/>
    </xf>
    <xf numFmtId="0" fontId="13" fillId="2" borderId="0" xfId="4" applyFont="1" applyFill="1" applyAlignment="1">
      <alignment horizontal="left" vertical="center" indent="1"/>
    </xf>
    <xf numFmtId="164" fontId="4" fillId="2" borderId="0" xfId="2" applyFont="1" applyFill="1" applyAlignment="1">
      <alignment horizontal="center" vertical="center"/>
    </xf>
    <xf numFmtId="164" fontId="5" fillId="2" borderId="0" xfId="2" applyFont="1" applyFill="1" applyAlignment="1">
      <alignment horizontal="right" vertical="center"/>
    </xf>
    <xf numFmtId="164" fontId="4" fillId="3" borderId="0" xfId="2" applyFont="1" applyFill="1" applyAlignment="1" applyProtection="1">
      <alignment horizontal="center" vertical="center"/>
      <protection locked="0"/>
    </xf>
    <xf numFmtId="164" fontId="4" fillId="3" borderId="0" xfId="2" applyFont="1" applyFill="1" applyAlignment="1">
      <alignment horizontal="center" vertical="center"/>
    </xf>
    <xf numFmtId="164" fontId="6" fillId="3" borderId="0" xfId="2" applyFont="1" applyFill="1" applyAlignment="1">
      <alignment horizontal="center" vertical="center"/>
    </xf>
    <xf numFmtId="164" fontId="7" fillId="2" borderId="1" xfId="2" applyFont="1" applyFill="1" applyBorder="1" applyAlignment="1">
      <alignment horizontal="center" vertical="center"/>
    </xf>
    <xf numFmtId="164" fontId="7" fillId="2" borderId="0" xfId="2" applyFont="1" applyFill="1" applyAlignment="1">
      <alignment horizontal="center" vertical="center"/>
    </xf>
    <xf numFmtId="164" fontId="5" fillId="3" borderId="0" xfId="2" applyFont="1" applyFill="1" applyAlignment="1">
      <alignment horizontal="center" vertical="center"/>
    </xf>
    <xf numFmtId="164" fontId="6" fillId="2" borderId="0" xfId="2" applyFont="1" applyFill="1" applyAlignment="1">
      <alignment horizontal="center" vertical="center"/>
    </xf>
    <xf numFmtId="22" fontId="6" fillId="2" borderId="1" xfId="2" applyNumberFormat="1" applyFont="1" applyFill="1" applyBorder="1" applyAlignment="1">
      <alignment horizontal="center" vertical="center"/>
    </xf>
    <xf numFmtId="164" fontId="5" fillId="2" borderId="0" xfId="2" applyFont="1" applyFill="1" applyAlignment="1">
      <alignment horizontal="center" vertical="center"/>
    </xf>
    <xf numFmtId="164" fontId="6" fillId="2" borderId="2" xfId="2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/>
    </xf>
    <xf numFmtId="164" fontId="6" fillId="2" borderId="0" xfId="2" applyFont="1" applyFill="1" applyAlignment="1">
      <alignment vertical="center"/>
    </xf>
    <xf numFmtId="49" fontId="5" fillId="2" borderId="0" xfId="2" applyNumberFormat="1" applyFont="1" applyFill="1" applyAlignment="1">
      <alignment horizontal="center" vertical="center"/>
    </xf>
    <xf numFmtId="164" fontId="6" fillId="2" borderId="0" xfId="2" applyFont="1" applyFill="1" applyAlignment="1">
      <alignment horizontal="center" vertical="center"/>
    </xf>
    <xf numFmtId="164" fontId="5" fillId="2" borderId="0" xfId="2" applyFont="1" applyFill="1" applyAlignment="1">
      <alignment vertical="center"/>
    </xf>
    <xf numFmtId="167" fontId="5" fillId="2" borderId="0" xfId="2" applyNumberFormat="1" applyFont="1" applyFill="1" applyAlignment="1">
      <alignment horizontal="right" vertical="center"/>
    </xf>
    <xf numFmtId="167" fontId="6" fillId="2" borderId="0" xfId="2" applyNumberFormat="1" applyFont="1" applyFill="1" applyAlignment="1">
      <alignment horizontal="right" vertical="center"/>
    </xf>
    <xf numFmtId="164" fontId="5" fillId="2" borderId="0" xfId="2" applyFont="1" applyFill="1" applyAlignment="1">
      <alignment horizontal="left" vertical="center" indent="1"/>
    </xf>
    <xf numFmtId="164" fontId="6" fillId="2" borderId="0" xfId="2" applyFont="1" applyFill="1" applyAlignment="1">
      <alignment horizontal="left" vertical="center" indent="2"/>
    </xf>
    <xf numFmtId="164" fontId="6" fillId="2" borderId="0" xfId="2" applyFont="1" applyFill="1" applyAlignment="1">
      <alignment horizontal="left" vertical="center" indent="4"/>
    </xf>
    <xf numFmtId="164" fontId="6" fillId="2" borderId="0" xfId="2" applyFont="1" applyFill="1" applyAlignment="1">
      <alignment horizontal="left" vertical="center"/>
    </xf>
    <xf numFmtId="164" fontId="6" fillId="2" borderId="0" xfId="2" applyFont="1" applyFill="1" applyAlignment="1">
      <alignment horizontal="left" vertical="center" indent="1"/>
    </xf>
    <xf numFmtId="164" fontId="5" fillId="6" borderId="0" xfId="2" applyFont="1" applyFill="1" applyAlignment="1">
      <alignment horizontal="left" vertical="center"/>
    </xf>
    <xf numFmtId="166" fontId="5" fillId="6" borderId="0" xfId="2" applyNumberFormat="1" applyFont="1" applyFill="1" applyAlignment="1">
      <alignment horizontal="right" vertical="center"/>
    </xf>
    <xf numFmtId="167" fontId="5" fillId="6" borderId="0" xfId="2" applyNumberFormat="1" applyFont="1" applyFill="1" applyAlignment="1">
      <alignment horizontal="right" vertical="center"/>
    </xf>
    <xf numFmtId="164" fontId="8" fillId="2" borderId="0" xfId="2" applyFont="1" applyFill="1" applyAlignment="1">
      <alignment horizontal="left" vertical="center" indent="1"/>
    </xf>
    <xf numFmtId="10" fontId="9" fillId="2" borderId="0" xfId="1" applyNumberFormat="1" applyFont="1" applyFill="1" applyBorder="1" applyAlignment="1">
      <alignment horizontal="right" vertical="center"/>
    </xf>
    <xf numFmtId="164" fontId="5" fillId="6" borderId="0" xfId="2" applyFont="1" applyFill="1" applyAlignment="1">
      <alignment vertical="center"/>
    </xf>
    <xf numFmtId="167" fontId="16" fillId="2" borderId="0" xfId="2" applyNumberFormat="1" applyFont="1" applyFill="1" applyAlignment="1">
      <alignment horizontal="right" vertical="center"/>
    </xf>
    <xf numFmtId="164" fontId="5" fillId="2" borderId="0" xfId="2" applyFont="1" applyFill="1" applyAlignment="1">
      <alignment horizontal="left" vertical="center"/>
    </xf>
    <xf numFmtId="166" fontId="5" fillId="2" borderId="0" xfId="8" applyNumberFormat="1" applyFont="1" applyFill="1" applyAlignment="1">
      <alignment horizontal="right" vertical="center"/>
    </xf>
    <xf numFmtId="164" fontId="12" fillId="2" borderId="2" xfId="2" applyFont="1" applyFill="1" applyBorder="1" applyAlignment="1">
      <alignment horizontal="left" vertical="center" indent="1"/>
    </xf>
    <xf numFmtId="10" fontId="7" fillId="2" borderId="2" xfId="1" applyNumberFormat="1" applyFont="1" applyFill="1" applyBorder="1" applyAlignment="1">
      <alignment horizontal="right" vertical="center"/>
    </xf>
    <xf numFmtId="167" fontId="17" fillId="2" borderId="2" xfId="2" applyNumberFormat="1" applyFont="1" applyFill="1" applyBorder="1" applyAlignment="1">
      <alignment horizontal="right" vertical="center"/>
    </xf>
    <xf numFmtId="167" fontId="16" fillId="2" borderId="0" xfId="2" applyNumberFormat="1" applyFont="1" applyFill="1" applyAlignment="1">
      <alignment horizontal="center" vertical="center"/>
    </xf>
    <xf numFmtId="167" fontId="6" fillId="2" borderId="0" xfId="2" applyNumberFormat="1" applyFont="1" applyFill="1" applyAlignment="1">
      <alignment horizontal="center" vertical="center"/>
    </xf>
    <xf numFmtId="164" fontId="18" fillId="2" borderId="0" xfId="3" applyFont="1" applyFill="1" applyAlignment="1">
      <alignment horizontal="left"/>
    </xf>
    <xf numFmtId="0" fontId="13" fillId="2" borderId="0" xfId="4" applyFont="1" applyFill="1" applyAlignment="1">
      <alignment horizontal="left" indent="1"/>
    </xf>
    <xf numFmtId="0" fontId="13" fillId="2" borderId="0" xfId="4" applyFont="1" applyFill="1" applyAlignment="1">
      <alignment horizontal="left" indent="1"/>
    </xf>
    <xf numFmtId="168" fontId="13" fillId="2" borderId="0" xfId="4" applyNumberFormat="1" applyFont="1" applyFill="1" applyAlignment="1">
      <alignment horizontal="center"/>
    </xf>
  </cellXfs>
  <cellStyles count="9">
    <cellStyle name="ANCLAS,REZONES Y SUS PARTES,DE FUNDICION,DE HIERRO O DE ACERO 10" xfId="7" xr:uid="{00000000-0005-0000-0000-000000000000}"/>
    <cellStyle name="Normal" xfId="0" builtinId="0"/>
    <cellStyle name="Normal 13 3" xfId="5" xr:uid="{00000000-0005-0000-0000-000002000000}"/>
    <cellStyle name="Normal 14_Balance Fiscal Hoja de Trabajo original 2" xfId="2" xr:uid="{00000000-0005-0000-0000-000003000000}"/>
    <cellStyle name="Normal 14_Balance Fiscal Hoja de Trabajo original 2 3" xfId="8" xr:uid="{9EDFBBAA-96A0-4341-969F-5ADB9D62DBF9}"/>
    <cellStyle name="Normal 2 2" xfId="4" xr:uid="{00000000-0005-0000-0000-000005000000}"/>
    <cellStyle name="Normal 3" xfId="3" xr:uid="{00000000-0005-0000-0000-000006000000}"/>
    <cellStyle name="Porcentaje" xfId="1" builtinId="5"/>
    <cellStyle name="Porcentaje 2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3"/>
  <sheetViews>
    <sheetView workbookViewId="0">
      <selection sqref="A1:XFD1048576"/>
    </sheetView>
  </sheetViews>
  <sheetFormatPr baseColWidth="10" defaultRowHeight="15"/>
  <cols>
    <col min="1" max="1" width="49.5" bestFit="1" customWidth="1"/>
    <col min="5" max="5" width="13.6640625" customWidth="1"/>
  </cols>
  <sheetData>
    <row r="1" spans="1:5" ht="16">
      <c r="A1" s="1" t="s">
        <v>0</v>
      </c>
      <c r="B1" s="52"/>
      <c r="C1" s="52"/>
      <c r="D1" s="53" t="s">
        <v>17</v>
      </c>
      <c r="E1" s="53"/>
    </row>
    <row r="2" spans="1:5">
      <c r="A2" s="54" t="s">
        <v>18</v>
      </c>
      <c r="B2" s="54"/>
      <c r="C2" s="54"/>
      <c r="D2" s="54"/>
      <c r="E2" s="54"/>
    </row>
    <row r="3" spans="1:5">
      <c r="A3" s="55" t="s">
        <v>19</v>
      </c>
      <c r="B3" s="55"/>
      <c r="C3" s="55"/>
      <c r="D3" s="55"/>
      <c r="E3" s="55"/>
    </row>
    <row r="4" spans="1:5">
      <c r="A4" s="56" t="s">
        <v>20</v>
      </c>
      <c r="B4" s="56"/>
      <c r="C4" s="56"/>
      <c r="D4" s="56"/>
      <c r="E4" s="56"/>
    </row>
    <row r="5" spans="1:5">
      <c r="A5" s="15" t="s">
        <v>0</v>
      </c>
      <c r="B5" s="2" t="s">
        <v>42</v>
      </c>
      <c r="C5" s="2" t="s">
        <v>42</v>
      </c>
      <c r="D5" s="57" t="s">
        <v>1</v>
      </c>
      <c r="E5" s="57"/>
    </row>
    <row r="6" spans="1:5">
      <c r="A6" s="59" t="s">
        <v>2</v>
      </c>
      <c r="B6" s="3">
        <v>2026</v>
      </c>
      <c r="C6" s="3">
        <v>2025</v>
      </c>
      <c r="D6" s="58"/>
      <c r="E6" s="58"/>
    </row>
    <row r="7" spans="1:5">
      <c r="A7" s="59"/>
      <c r="B7" s="4" t="s">
        <v>3</v>
      </c>
      <c r="C7" s="4" t="s">
        <v>4</v>
      </c>
      <c r="D7" s="5" t="s">
        <v>5</v>
      </c>
      <c r="E7" s="5" t="s">
        <v>6</v>
      </c>
    </row>
    <row r="8" spans="1:5">
      <c r="A8" s="16"/>
      <c r="B8" s="17" t="s">
        <v>7</v>
      </c>
      <c r="C8" s="17" t="s">
        <v>8</v>
      </c>
      <c r="D8" s="6" t="s">
        <v>9</v>
      </c>
      <c r="E8" s="6" t="s">
        <v>10</v>
      </c>
    </row>
    <row r="9" spans="1:5">
      <c r="A9" s="18"/>
      <c r="B9" s="19"/>
      <c r="C9" s="19"/>
      <c r="D9" s="19"/>
      <c r="E9" s="20"/>
    </row>
    <row r="10" spans="1:5">
      <c r="A10" s="21" t="s">
        <v>11</v>
      </c>
      <c r="B10" s="22">
        <f>B12+B17+B19+B21+B23+B25</f>
        <v>2435.4496714400002</v>
      </c>
      <c r="C10" s="22">
        <f>C12+C17+C19+C21+C23+C25</f>
        <v>2166.5673785700005</v>
      </c>
      <c r="D10" s="22">
        <f>B10-C10</f>
        <v>268.88229286999967</v>
      </c>
      <c r="E10" s="23">
        <f>IFERROR(+D10/C10,"...")</f>
        <v>0.12410520694143842</v>
      </c>
    </row>
    <row r="11" spans="1:5">
      <c r="A11" s="24"/>
      <c r="B11" s="25"/>
      <c r="C11" s="25"/>
      <c r="D11" s="25" t="s">
        <v>0</v>
      </c>
      <c r="E11" s="26" t="s">
        <v>0</v>
      </c>
    </row>
    <row r="12" spans="1:5">
      <c r="A12" s="27" t="s">
        <v>21</v>
      </c>
      <c r="B12" s="25">
        <f>B13+B14+B15</f>
        <v>2034.3305853700001</v>
      </c>
      <c r="C12" s="25">
        <f>C13+C14+C15</f>
        <v>1969.30671278</v>
      </c>
      <c r="D12" s="25">
        <f>B12-C12</f>
        <v>65.02387259000011</v>
      </c>
      <c r="E12" s="26">
        <f t="shared" ref="E12:E15" si="0">IFERROR(+D12/C12,"...")</f>
        <v>3.301866193215186E-2</v>
      </c>
    </row>
    <row r="13" spans="1:5">
      <c r="A13" s="28" t="s">
        <v>22</v>
      </c>
      <c r="B13" s="8">
        <v>1142.9236666100001</v>
      </c>
      <c r="C13" s="8">
        <v>1168.4436057599999</v>
      </c>
      <c r="D13" s="25">
        <f>B13-C13</f>
        <v>-25.5199391499998</v>
      </c>
      <c r="E13" s="26">
        <f t="shared" si="0"/>
        <v>-2.1840967783293801E-2</v>
      </c>
    </row>
    <row r="14" spans="1:5">
      <c r="A14" s="28" t="s">
        <v>23</v>
      </c>
      <c r="B14" s="8">
        <v>868.9</v>
      </c>
      <c r="C14" s="8">
        <v>779.7</v>
      </c>
      <c r="D14" s="25">
        <f>B14-C14</f>
        <v>89.199999999999932</v>
      </c>
      <c r="E14" s="26">
        <f t="shared" si="0"/>
        <v>0.11440297550339865</v>
      </c>
    </row>
    <row r="15" spans="1:5">
      <c r="A15" s="28" t="s">
        <v>24</v>
      </c>
      <c r="B15" s="8">
        <v>22.506918759999998</v>
      </c>
      <c r="C15" s="8">
        <v>21.163107020000002</v>
      </c>
      <c r="D15" s="25">
        <f>B15-C15</f>
        <v>1.343811739999996</v>
      </c>
      <c r="E15" s="26">
        <f t="shared" si="0"/>
        <v>6.3497847396889268E-2</v>
      </c>
    </row>
    <row r="16" spans="1:5">
      <c r="A16" s="28"/>
      <c r="B16" s="8"/>
      <c r="C16" s="8"/>
      <c r="D16" s="25"/>
      <c r="E16" s="26"/>
    </row>
    <row r="17" spans="1:5">
      <c r="A17" s="28" t="s">
        <v>25</v>
      </c>
      <c r="B17" s="8">
        <v>50.225758110000001</v>
      </c>
      <c r="C17" s="8">
        <v>51.013213379999989</v>
      </c>
      <c r="D17" s="25">
        <f>B17-C17</f>
        <v>-0.78745526999998816</v>
      </c>
      <c r="E17" s="26">
        <f>IFERROR(+D17/C17,"...")</f>
        <v>-1.5436300084336862E-2</v>
      </c>
    </row>
    <row r="18" spans="1:5">
      <c r="A18" s="18"/>
      <c r="B18" s="8"/>
      <c r="C18" s="8"/>
      <c r="D18" s="25" t="s">
        <v>0</v>
      </c>
      <c r="E18" s="26" t="s">
        <v>0</v>
      </c>
    </row>
    <row r="19" spans="1:5">
      <c r="A19" s="27" t="s">
        <v>26</v>
      </c>
      <c r="B19" s="8">
        <v>148.49777725999996</v>
      </c>
      <c r="C19" s="8">
        <v>140.20880913000036</v>
      </c>
      <c r="D19" s="25">
        <f>B19-C19</f>
        <v>8.2889681299996028</v>
      </c>
      <c r="E19" s="26">
        <f>IFERROR(+D19/C19,"...")</f>
        <v>5.9118739980981834E-2</v>
      </c>
    </row>
    <row r="20" spans="1:5">
      <c r="A20" s="29"/>
      <c r="B20" s="8"/>
      <c r="C20" s="8"/>
      <c r="D20" s="25" t="s">
        <v>0</v>
      </c>
      <c r="E20" s="26"/>
    </row>
    <row r="21" spans="1:5">
      <c r="A21" s="27" t="s">
        <v>12</v>
      </c>
      <c r="B21" s="8">
        <v>197.46453586999999</v>
      </c>
      <c r="C21" s="8">
        <v>0.74158906000000002</v>
      </c>
      <c r="D21" s="25">
        <f>B21-C21</f>
        <v>196.72294681</v>
      </c>
      <c r="E21" s="30" t="s">
        <v>45</v>
      </c>
    </row>
    <row r="22" spans="1:5">
      <c r="A22" s="29"/>
      <c r="B22" s="8"/>
      <c r="C22" s="8"/>
      <c r="D22" s="25"/>
      <c r="E22" s="26"/>
    </row>
    <row r="23" spans="1:5">
      <c r="A23" s="27" t="s">
        <v>27</v>
      </c>
      <c r="B23" s="8">
        <v>4.9310148299999996</v>
      </c>
      <c r="C23" s="8">
        <v>5.2970542199999997</v>
      </c>
      <c r="D23" s="25">
        <f>B23-C23</f>
        <v>-0.36603939000000008</v>
      </c>
      <c r="E23" s="26">
        <f>IFERROR(+D23/C23,"...")</f>
        <v>-6.910244350868662E-2</v>
      </c>
    </row>
    <row r="24" spans="1:5">
      <c r="A24" s="18"/>
      <c r="B24" s="25"/>
      <c r="C24" s="25"/>
      <c r="D24" s="25" t="s">
        <v>0</v>
      </c>
      <c r="E24" s="26"/>
    </row>
    <row r="25" spans="1:5">
      <c r="A25" s="27" t="s">
        <v>13</v>
      </c>
      <c r="B25" s="8">
        <v>0</v>
      </c>
      <c r="C25" s="8">
        <v>0</v>
      </c>
      <c r="D25" s="8">
        <f>B25-C25</f>
        <v>0</v>
      </c>
      <c r="E25" s="26" t="str">
        <f>IFERROR(+D25/B25,"...")</f>
        <v>...</v>
      </c>
    </row>
    <row r="26" spans="1:5">
      <c r="A26" s="31"/>
      <c r="B26" s="32"/>
      <c r="C26" s="32"/>
      <c r="D26" s="32" t="s">
        <v>0</v>
      </c>
      <c r="E26" s="33" t="s">
        <v>0</v>
      </c>
    </row>
    <row r="27" spans="1:5">
      <c r="A27" s="21" t="s">
        <v>14</v>
      </c>
      <c r="B27" s="22">
        <f>B29+B34+B38</f>
        <v>3545.4136625236674</v>
      </c>
      <c r="C27" s="22">
        <f>C29+C34+C38</f>
        <v>2969.3312052260007</v>
      </c>
      <c r="D27" s="22">
        <f t="shared" ref="D27:D32" si="1">B27-C27</f>
        <v>576.08245729766668</v>
      </c>
      <c r="E27" s="23">
        <f t="shared" ref="E27:E32" si="2">IFERROR(+D27/C27,"...")</f>
        <v>0.19401084536604266</v>
      </c>
    </row>
    <row r="28" spans="1:5">
      <c r="A28" s="34" t="s">
        <v>28</v>
      </c>
      <c r="B28" s="22">
        <f>SUM(B30:B32)+B34</f>
        <v>2671.2825924100007</v>
      </c>
      <c r="C28" s="22">
        <f>SUM(C30:C32)+C34</f>
        <v>2470.6270595200003</v>
      </c>
      <c r="D28" s="22">
        <f t="shared" si="1"/>
        <v>200.65553289000036</v>
      </c>
      <c r="E28" s="23">
        <f t="shared" si="2"/>
        <v>8.1216439412342634E-2</v>
      </c>
    </row>
    <row r="29" spans="1:5">
      <c r="A29" s="28" t="s">
        <v>29</v>
      </c>
      <c r="B29" s="25">
        <f>B30+B31+B32</f>
        <v>1958.8762742800006</v>
      </c>
      <c r="C29" s="25">
        <f>C30+C31+C32</f>
        <v>1831.7054585100002</v>
      </c>
      <c r="D29" s="25">
        <f t="shared" si="1"/>
        <v>127.17081577000044</v>
      </c>
      <c r="E29" s="26">
        <f t="shared" si="2"/>
        <v>6.9427546431754084E-2</v>
      </c>
    </row>
    <row r="30" spans="1:5">
      <c r="A30" s="35" t="s">
        <v>30</v>
      </c>
      <c r="B30" s="8">
        <v>1095.0708619300001</v>
      </c>
      <c r="C30" s="8">
        <v>1133.9045503300001</v>
      </c>
      <c r="D30" s="25">
        <f t="shared" si="1"/>
        <v>-38.833688400000028</v>
      </c>
      <c r="E30" s="26">
        <f t="shared" si="2"/>
        <v>-3.4247757792927339E-2</v>
      </c>
    </row>
    <row r="31" spans="1:5">
      <c r="A31" s="35" t="s">
        <v>23</v>
      </c>
      <c r="B31" s="8">
        <v>804.36728069000071</v>
      </c>
      <c r="C31" s="8">
        <v>642.88376609000011</v>
      </c>
      <c r="D31" s="25">
        <f t="shared" si="1"/>
        <v>161.4835146000006</v>
      </c>
      <c r="E31" s="26">
        <f t="shared" si="2"/>
        <v>0.25118617566304174</v>
      </c>
    </row>
    <row r="32" spans="1:5">
      <c r="A32" s="35" t="s">
        <v>24</v>
      </c>
      <c r="B32" s="8">
        <v>59.438131660000003</v>
      </c>
      <c r="C32" s="8">
        <v>54.917142090000006</v>
      </c>
      <c r="D32" s="25">
        <f t="shared" si="1"/>
        <v>4.5209895699999976</v>
      </c>
      <c r="E32" s="26">
        <f t="shared" si="2"/>
        <v>8.2323831829974908E-2</v>
      </c>
    </row>
    <row r="33" spans="1:5">
      <c r="A33" s="36"/>
      <c r="B33" s="37"/>
      <c r="C33" s="37"/>
      <c r="D33" s="32"/>
      <c r="E33" s="33"/>
    </row>
    <row r="34" spans="1:5">
      <c r="A34" s="28" t="s">
        <v>31</v>
      </c>
      <c r="B34" s="8">
        <f>B35+B36</f>
        <v>712.40631813000005</v>
      </c>
      <c r="C34" s="8">
        <f>C35+C36</f>
        <v>638.9216010099999</v>
      </c>
      <c r="D34" s="25">
        <f>B34-C34</f>
        <v>73.484717120000141</v>
      </c>
      <c r="E34" s="26">
        <f t="shared" ref="E34:E36" si="3">IFERROR(+D34/C34,"...")</f>
        <v>0.11501366834966348</v>
      </c>
    </row>
    <row r="35" spans="1:5">
      <c r="A35" s="35" t="s">
        <v>32</v>
      </c>
      <c r="B35" s="8">
        <v>638.48966862999998</v>
      </c>
      <c r="C35" s="8">
        <v>580.2837915099999</v>
      </c>
      <c r="D35" s="25">
        <f>B35-C35</f>
        <v>58.205877120000082</v>
      </c>
      <c r="E35" s="26">
        <f t="shared" si="3"/>
        <v>0.10030588131462058</v>
      </c>
    </row>
    <row r="36" spans="1:5">
      <c r="A36" s="35" t="s">
        <v>33</v>
      </c>
      <c r="B36" s="8">
        <v>73.916649500000005</v>
      </c>
      <c r="C36" s="8">
        <v>58.637809500000003</v>
      </c>
      <c r="D36" s="25">
        <f>B36-C36</f>
        <v>15.278840000000002</v>
      </c>
      <c r="E36" s="26">
        <f t="shared" si="3"/>
        <v>0.26056293934376934</v>
      </c>
    </row>
    <row r="37" spans="1:5">
      <c r="A37" s="36"/>
      <c r="B37" s="37"/>
      <c r="C37" s="37"/>
      <c r="D37" s="32"/>
      <c r="E37" s="33"/>
    </row>
    <row r="38" spans="1:5">
      <c r="A38" s="34" t="s">
        <v>34</v>
      </c>
      <c r="B38" s="7">
        <v>874.13107011366662</v>
      </c>
      <c r="C38" s="7">
        <v>498.70414570600036</v>
      </c>
      <c r="D38" s="22">
        <f t="shared" ref="D38:D49" si="4">B38-C38</f>
        <v>375.42692440766626</v>
      </c>
      <c r="E38" s="23">
        <f>IFERROR(+D38/C38,"...")</f>
        <v>0.75280489973907427</v>
      </c>
    </row>
    <row r="39" spans="1:5">
      <c r="A39" s="38" t="s">
        <v>35</v>
      </c>
      <c r="B39" s="9">
        <f>+B38/B50</f>
        <v>9.1915012403897128E-3</v>
      </c>
      <c r="C39" s="9">
        <f>+C38/C50</f>
        <v>5.5128212731670361E-3</v>
      </c>
      <c r="D39" s="9">
        <f t="shared" si="4"/>
        <v>3.6786799672226768E-3</v>
      </c>
      <c r="E39" s="39"/>
    </row>
    <row r="40" spans="1:5">
      <c r="A40" s="40" t="s">
        <v>36</v>
      </c>
      <c r="B40" s="41">
        <f>+B12-B28</f>
        <v>-636.95200704000058</v>
      </c>
      <c r="C40" s="41">
        <f>+C12-C28</f>
        <v>-501.32034674000033</v>
      </c>
      <c r="D40" s="41">
        <f t="shared" si="4"/>
        <v>-135.63166030000025</v>
      </c>
      <c r="E40" s="42">
        <f>IFERROR(+D40/C40,"...")</f>
        <v>0.27054888392619514</v>
      </c>
    </row>
    <row r="41" spans="1:5">
      <c r="A41" s="38" t="s">
        <v>35</v>
      </c>
      <c r="B41" s="9">
        <f>B40/B50</f>
        <v>-6.6975598545142593E-3</v>
      </c>
      <c r="C41" s="9">
        <f>C40/C50</f>
        <v>-5.5417415234583168E-3</v>
      </c>
      <c r="D41" s="9">
        <f t="shared" si="4"/>
        <v>-1.1558183310559425E-3</v>
      </c>
      <c r="E41" s="43"/>
    </row>
    <row r="42" spans="1:5">
      <c r="A42" s="44" t="s">
        <v>37</v>
      </c>
      <c r="B42" s="41">
        <f>B12+B17+B19-B28</f>
        <v>-438.22847167000054</v>
      </c>
      <c r="C42" s="41">
        <f>C12+C17+C19-C29-C34</f>
        <v>-310.09832422999966</v>
      </c>
      <c r="D42" s="41">
        <f t="shared" si="4"/>
        <v>-128.13014744000088</v>
      </c>
      <c r="E42" s="42">
        <f>IFERROR(+D42/C42,"...")</f>
        <v>0.41319200211145568</v>
      </c>
    </row>
    <row r="43" spans="1:5">
      <c r="A43" s="38" t="s">
        <v>15</v>
      </c>
      <c r="B43" s="9">
        <f>B42/B50</f>
        <v>-4.6079789160281479E-3</v>
      </c>
      <c r="C43" s="9">
        <f>C42/C50</f>
        <v>-3.4279174402460206E-3</v>
      </c>
      <c r="D43" s="9">
        <f t="shared" si="4"/>
        <v>-1.1800614757821273E-3</v>
      </c>
      <c r="E43" s="33" t="s">
        <v>0</v>
      </c>
    </row>
    <row r="44" spans="1:5">
      <c r="A44" s="44" t="s">
        <v>38</v>
      </c>
      <c r="B44" s="41">
        <f>B10-B28</f>
        <v>-235.83292097000049</v>
      </c>
      <c r="C44" s="41">
        <f>C10-C28</f>
        <v>-304.0596809499998</v>
      </c>
      <c r="D44" s="41">
        <f t="shared" si="4"/>
        <v>68.226759979999315</v>
      </c>
      <c r="E44" s="42">
        <f>IFERROR(+D44/C44,"...")</f>
        <v>-0.22438608028145193</v>
      </c>
    </row>
    <row r="45" spans="1:5">
      <c r="A45" s="38" t="s">
        <v>15</v>
      </c>
      <c r="B45" s="9">
        <f>B44/B50</f>
        <v>-2.4797866815769627E-3</v>
      </c>
      <c r="C45" s="9">
        <f>C44/C50</f>
        <v>-3.3611645138432876E-3</v>
      </c>
      <c r="D45" s="9">
        <f t="shared" si="4"/>
        <v>8.813778322663249E-4</v>
      </c>
      <c r="E45" s="33" t="s">
        <v>0</v>
      </c>
    </row>
    <row r="46" spans="1:5">
      <c r="A46" s="40" t="s">
        <v>16</v>
      </c>
      <c r="B46" s="41">
        <f>B10-B27+B34</f>
        <v>-397.55767295366718</v>
      </c>
      <c r="C46" s="41">
        <f>C10-C27+C34</f>
        <v>-163.84222564600032</v>
      </c>
      <c r="D46" s="41">
        <f t="shared" si="4"/>
        <v>-233.71544730766686</v>
      </c>
      <c r="E46" s="42">
        <f>IFERROR(+D46/C46,"...")</f>
        <v>1.4264665069469671</v>
      </c>
    </row>
    <row r="47" spans="1:5">
      <c r="A47" s="38" t="s">
        <v>15</v>
      </c>
      <c r="B47" s="9">
        <f>B46/B50</f>
        <v>-4.180324860898625E-3</v>
      </c>
      <c r="C47" s="9">
        <f>C46/C50</f>
        <v>-1.8111598124086674E-3</v>
      </c>
      <c r="D47" s="9">
        <f t="shared" si="4"/>
        <v>-2.3691650484899576E-3</v>
      </c>
      <c r="E47" s="33" t="s">
        <v>0</v>
      </c>
    </row>
    <row r="48" spans="1:5">
      <c r="A48" s="10" t="s">
        <v>39</v>
      </c>
      <c r="B48" s="11">
        <f>+B10-B27</f>
        <v>-1109.9639910836672</v>
      </c>
      <c r="C48" s="11">
        <f>+C10-C27</f>
        <v>-802.76382665600022</v>
      </c>
      <c r="D48" s="11">
        <f t="shared" si="4"/>
        <v>-307.200164427667</v>
      </c>
      <c r="E48" s="12">
        <f>(IFERROR(+D48/C48,"..."))</f>
        <v>0.38267813549514634</v>
      </c>
    </row>
    <row r="49" spans="1:5">
      <c r="A49" s="49" t="s">
        <v>15</v>
      </c>
      <c r="B49" s="48">
        <f>B48/B50</f>
        <v>-1.1671287921966677E-2</v>
      </c>
      <c r="C49" s="48">
        <f>C48/C50</f>
        <v>-8.8739857870103241E-3</v>
      </c>
      <c r="D49" s="48">
        <f t="shared" si="4"/>
        <v>-2.7973021349563532E-3</v>
      </c>
      <c r="E49" s="45" t="s">
        <v>0</v>
      </c>
    </row>
    <row r="50" spans="1:5">
      <c r="A50" s="13" t="s">
        <v>43</v>
      </c>
      <c r="B50" s="14">
        <v>95102.1</v>
      </c>
      <c r="C50" s="14">
        <v>90462.6</v>
      </c>
      <c r="D50" s="46"/>
      <c r="E50" s="47"/>
    </row>
    <row r="51" spans="1:5">
      <c r="A51" s="50" t="s">
        <v>40</v>
      </c>
      <c r="B51" s="50"/>
      <c r="C51" s="50"/>
      <c r="D51" s="50"/>
      <c r="E51" s="50"/>
    </row>
    <row r="52" spans="1:5">
      <c r="A52" s="51" t="s">
        <v>41</v>
      </c>
      <c r="B52" s="51"/>
      <c r="C52" s="51"/>
      <c r="D52" s="51"/>
      <c r="E52" s="51"/>
    </row>
    <row r="53" spans="1:5">
      <c r="A53" s="51" t="s">
        <v>44</v>
      </c>
      <c r="B53" s="51"/>
      <c r="C53" s="51"/>
      <c r="D53" s="51"/>
      <c r="E53" s="51"/>
    </row>
  </sheetData>
  <mergeCells count="10">
    <mergeCell ref="A51:E51"/>
    <mergeCell ref="A52:E52"/>
    <mergeCell ref="A53:E53"/>
    <mergeCell ref="B1:C1"/>
    <mergeCell ref="D1:E1"/>
    <mergeCell ref="A2:E2"/>
    <mergeCell ref="A3:E3"/>
    <mergeCell ref="A4:E4"/>
    <mergeCell ref="D5:E6"/>
    <mergeCell ref="A6:A7"/>
  </mergeCells>
  <hyperlinks>
    <hyperlink ref="A17" location="'Empresas Publicas'!A1" display="Balance Operacional de las Empresas Públicas " xr:uid="{00000000-0004-0000-0100-000000000000}"/>
    <hyperlink ref="A15" location="'Agencias Consolidadas'!A1" display="Agencias Consolidadas" xr:uid="{00000000-0004-0000-0100-000001000000}"/>
  </hyperlink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D57D4-6CD0-5B4F-9D51-AFB20BEF3E04}">
  <dimension ref="A1:E46"/>
  <sheetViews>
    <sheetView tabSelected="1" workbookViewId="0">
      <selection activeCell="I25" sqref="I25"/>
    </sheetView>
  </sheetViews>
  <sheetFormatPr baseColWidth="10" defaultRowHeight="15"/>
  <cols>
    <col min="1" max="1" width="48.5" bestFit="1" customWidth="1"/>
  </cols>
  <sheetData>
    <row r="1" spans="1:5" ht="16">
      <c r="A1" s="1" t="s">
        <v>0</v>
      </c>
      <c r="B1" s="52"/>
      <c r="C1" s="52"/>
      <c r="D1" s="53" t="s">
        <v>46</v>
      </c>
      <c r="E1" s="53"/>
    </row>
    <row r="2" spans="1:5">
      <c r="A2" s="52" t="s">
        <v>47</v>
      </c>
      <c r="B2" s="52"/>
      <c r="C2" s="52"/>
      <c r="D2" s="52"/>
      <c r="E2" s="52"/>
    </row>
    <row r="3" spans="1:5">
      <c r="A3" s="52" t="s">
        <v>48</v>
      </c>
      <c r="B3" s="52"/>
      <c r="C3" s="52"/>
      <c r="D3" s="52"/>
      <c r="E3" s="52"/>
    </row>
    <row r="4" spans="1:5">
      <c r="A4" s="60" t="s">
        <v>49</v>
      </c>
      <c r="B4" s="60"/>
      <c r="C4" s="60"/>
      <c r="D4" s="60"/>
      <c r="E4" s="60"/>
    </row>
    <row r="5" spans="1:5">
      <c r="A5" s="61" t="s">
        <v>0</v>
      </c>
      <c r="B5" s="2" t="s">
        <v>42</v>
      </c>
      <c r="C5" s="2" t="s">
        <v>42</v>
      </c>
      <c r="D5" s="57" t="s">
        <v>1</v>
      </c>
      <c r="E5" s="57"/>
    </row>
    <row r="6" spans="1:5">
      <c r="A6" s="62" t="s">
        <v>2</v>
      </c>
      <c r="B6" s="3">
        <v>2026</v>
      </c>
      <c r="C6" s="3">
        <v>2025</v>
      </c>
      <c r="D6" s="58"/>
      <c r="E6" s="58"/>
    </row>
    <row r="7" spans="1:5">
      <c r="A7" s="62"/>
      <c r="B7" s="4" t="s">
        <v>3</v>
      </c>
      <c r="C7" s="4" t="s">
        <v>4</v>
      </c>
      <c r="D7" s="5" t="s">
        <v>5</v>
      </c>
      <c r="E7" s="5" t="s">
        <v>6</v>
      </c>
    </row>
    <row r="8" spans="1:5">
      <c r="A8" s="63" t="s">
        <v>0</v>
      </c>
      <c r="B8" s="64" t="s">
        <v>7</v>
      </c>
      <c r="C8" s="64" t="s">
        <v>8</v>
      </c>
      <c r="D8" s="6" t="s">
        <v>9</v>
      </c>
      <c r="E8" s="6" t="s">
        <v>10</v>
      </c>
    </row>
    <row r="9" spans="1:5">
      <c r="A9" s="65"/>
      <c r="B9" s="66"/>
      <c r="C9" s="66"/>
      <c r="D9" s="66"/>
      <c r="E9" s="67"/>
    </row>
    <row r="10" spans="1:5">
      <c r="A10" s="68" t="s">
        <v>11</v>
      </c>
      <c r="B10" s="7">
        <f>B12+B19+B21</f>
        <v>1351.8048664800001</v>
      </c>
      <c r="C10" s="7">
        <f>C12+C19+C21</f>
        <v>1183.9706827599998</v>
      </c>
      <c r="D10" s="7">
        <f>B10-C10</f>
        <v>167.83418372000028</v>
      </c>
      <c r="E10" s="69">
        <f>IFERROR(+D10/C10,"...")</f>
        <v>0.14175535438829914</v>
      </c>
    </row>
    <row r="11" spans="1:5">
      <c r="A11" s="65"/>
      <c r="B11" s="8"/>
      <c r="C11" s="8"/>
      <c r="D11" s="8" t="s">
        <v>0</v>
      </c>
      <c r="E11" s="70" t="s">
        <v>0</v>
      </c>
    </row>
    <row r="12" spans="1:5">
      <c r="A12" s="71" t="s">
        <v>50</v>
      </c>
      <c r="B12" s="7">
        <f>SUM(B13+B17)</f>
        <v>1154.3403306100001</v>
      </c>
      <c r="C12" s="7">
        <f>SUM(C13+C17)</f>
        <v>1183.8163027599999</v>
      </c>
      <c r="D12" s="7">
        <f t="shared" ref="D12:D17" si="0">B12-C12</f>
        <v>-29.475972149999734</v>
      </c>
      <c r="E12" s="69">
        <f t="shared" ref="E12:E17" si="1">IFERROR(+D12/C12,"...")</f>
        <v>-2.489910983763122E-2</v>
      </c>
    </row>
    <row r="13" spans="1:5">
      <c r="A13" s="72" t="s">
        <v>51</v>
      </c>
      <c r="B13" s="8">
        <f>+B14+B15</f>
        <v>915.99258467000004</v>
      </c>
      <c r="C13" s="8">
        <f>C14+C15</f>
        <v>892.00895837999997</v>
      </c>
      <c r="D13" s="8">
        <f t="shared" si="0"/>
        <v>23.983626290000075</v>
      </c>
      <c r="E13" s="70">
        <f t="shared" si="1"/>
        <v>2.6887203390375525E-2</v>
      </c>
    </row>
    <row r="14" spans="1:5">
      <c r="A14" s="73" t="s">
        <v>52</v>
      </c>
      <c r="B14" s="8">
        <v>426.85697296000006</v>
      </c>
      <c r="C14" s="8">
        <v>421.76764845000002</v>
      </c>
      <c r="D14" s="8">
        <f t="shared" si="0"/>
        <v>5.0893245100000399</v>
      </c>
      <c r="E14" s="70">
        <f t="shared" si="1"/>
        <v>1.206665454001357E-2</v>
      </c>
    </row>
    <row r="15" spans="1:5">
      <c r="A15" s="73" t="s">
        <v>53</v>
      </c>
      <c r="B15" s="8">
        <v>489.13561171000003</v>
      </c>
      <c r="C15" s="8">
        <v>470.24130993</v>
      </c>
      <c r="D15" s="8">
        <f t="shared" si="0"/>
        <v>18.894301780000035</v>
      </c>
      <c r="E15" s="70">
        <f t="shared" si="1"/>
        <v>4.0180012646725223E-2</v>
      </c>
    </row>
    <row r="16" spans="1:5">
      <c r="A16" s="72" t="s">
        <v>54</v>
      </c>
      <c r="B16" s="8">
        <v>22.335723719999997</v>
      </c>
      <c r="C16" s="8">
        <v>34.814626630000006</v>
      </c>
      <c r="D16" s="8">
        <f t="shared" si="0"/>
        <v>-12.478902910000009</v>
      </c>
      <c r="E16" s="70">
        <f t="shared" si="1"/>
        <v>-0.3584385104175396</v>
      </c>
    </row>
    <row r="17" spans="1:5">
      <c r="A17" s="72" t="s">
        <v>55</v>
      </c>
      <c r="B17" s="8">
        <v>238.34774594000001</v>
      </c>
      <c r="C17" s="8">
        <v>291.80734438000002</v>
      </c>
      <c r="D17" s="8">
        <f t="shared" si="0"/>
        <v>-53.459598440000008</v>
      </c>
      <c r="E17" s="70">
        <f t="shared" si="1"/>
        <v>-0.18320168929807112</v>
      </c>
    </row>
    <row r="18" spans="1:5">
      <c r="A18" s="74"/>
      <c r="B18" s="7"/>
      <c r="C18" s="7"/>
      <c r="D18" s="7"/>
      <c r="E18" s="70"/>
    </row>
    <row r="19" spans="1:5">
      <c r="A19" s="75" t="s">
        <v>12</v>
      </c>
      <c r="B19" s="8">
        <v>197.46453586999999</v>
      </c>
      <c r="C19" s="8">
        <v>0.15437999999999999</v>
      </c>
      <c r="D19" s="8">
        <f>B19-C19</f>
        <v>197.31015586999999</v>
      </c>
      <c r="E19" s="70" t="s">
        <v>56</v>
      </c>
    </row>
    <row r="20" spans="1:5">
      <c r="A20" s="74"/>
      <c r="B20" s="7"/>
      <c r="C20" s="7"/>
      <c r="D20" s="7" t="s">
        <v>0</v>
      </c>
      <c r="E20" s="70"/>
    </row>
    <row r="21" spans="1:5">
      <c r="A21" s="75" t="s">
        <v>13</v>
      </c>
      <c r="B21" s="8">
        <v>0</v>
      </c>
      <c r="C21" s="8">
        <v>0</v>
      </c>
      <c r="D21" s="8">
        <f>B21-C21</f>
        <v>0</v>
      </c>
      <c r="E21" s="70" t="str">
        <f>IFERROR(+D21/C21,"...")</f>
        <v>...</v>
      </c>
    </row>
    <row r="22" spans="1:5">
      <c r="A22" s="74"/>
      <c r="B22" s="8"/>
      <c r="C22" s="8"/>
      <c r="D22" s="8" t="s">
        <v>0</v>
      </c>
      <c r="E22" s="69" t="s">
        <v>0</v>
      </c>
    </row>
    <row r="23" spans="1:5">
      <c r="A23" s="68" t="s">
        <v>14</v>
      </c>
      <c r="B23" s="7">
        <f>+B25+B37</f>
        <v>2774.0289738700003</v>
      </c>
      <c r="C23" s="7">
        <f>SUM(C25+C37)</f>
        <v>2756.5188584299999</v>
      </c>
      <c r="D23" s="7">
        <f>B23-C23</f>
        <v>17.510115440000391</v>
      </c>
      <c r="E23" s="69">
        <f>IFERROR(+D23/C23,"...")</f>
        <v>6.3522567191771125E-3</v>
      </c>
    </row>
    <row r="24" spans="1:5">
      <c r="A24" s="74"/>
      <c r="B24" s="8"/>
      <c r="C24" s="8"/>
      <c r="D24" s="8" t="s">
        <v>0</v>
      </c>
      <c r="E24" s="69" t="s">
        <v>0</v>
      </c>
    </row>
    <row r="25" spans="1:5">
      <c r="A25" s="71" t="s">
        <v>57</v>
      </c>
      <c r="B25" s="7">
        <f>+B26+B27+B28+B30+B31</f>
        <v>1981.0853290600003</v>
      </c>
      <c r="C25" s="7">
        <f>+C26+C27+C28+C30+C31</f>
        <v>2263.1470898499997</v>
      </c>
      <c r="D25" s="7">
        <f t="shared" ref="D25:D31" si="2">B25-C25</f>
        <v>-282.06176078999943</v>
      </c>
      <c r="E25" s="69">
        <f t="shared" ref="E25:E31" si="3">IFERROR(+D25/C25,"...")</f>
        <v>-0.12463253584135989</v>
      </c>
    </row>
    <row r="26" spans="1:5">
      <c r="A26" s="72" t="s">
        <v>58</v>
      </c>
      <c r="B26" s="8">
        <v>620.95343292000007</v>
      </c>
      <c r="C26" s="8">
        <v>637.31411762000005</v>
      </c>
      <c r="D26" s="8">
        <f t="shared" si="2"/>
        <v>-16.360684699999979</v>
      </c>
      <c r="E26" s="70">
        <f t="shared" si="3"/>
        <v>-2.5671304381421334E-2</v>
      </c>
    </row>
    <row r="27" spans="1:5">
      <c r="A27" s="72" t="s">
        <v>59</v>
      </c>
      <c r="B27" s="8">
        <v>67.848922649999992</v>
      </c>
      <c r="C27" s="8">
        <v>75.589969209999992</v>
      </c>
      <c r="D27" s="8">
        <f t="shared" si="2"/>
        <v>-7.7410465600000009</v>
      </c>
      <c r="E27" s="70">
        <f t="shared" si="3"/>
        <v>-0.10240838355806497</v>
      </c>
    </row>
    <row r="28" spans="1:5">
      <c r="A28" s="72" t="s">
        <v>60</v>
      </c>
      <c r="B28" s="8">
        <v>483.29463553000005</v>
      </c>
      <c r="C28" s="8">
        <v>805.27920584999993</v>
      </c>
      <c r="D28" s="8">
        <f t="shared" si="2"/>
        <v>-321.98457031999988</v>
      </c>
      <c r="E28" s="70">
        <f t="shared" si="3"/>
        <v>-0.39984215161762943</v>
      </c>
    </row>
    <row r="29" spans="1:5">
      <c r="A29" s="72" t="s">
        <v>54</v>
      </c>
      <c r="B29" s="8">
        <v>22.335723719999997</v>
      </c>
      <c r="C29" s="8">
        <v>34.814626630000006</v>
      </c>
      <c r="D29" s="8">
        <f t="shared" si="2"/>
        <v>-12.478902910000009</v>
      </c>
      <c r="E29" s="70">
        <f t="shared" si="3"/>
        <v>-0.3584385104175396</v>
      </c>
    </row>
    <row r="30" spans="1:5">
      <c r="A30" s="72" t="s">
        <v>61</v>
      </c>
      <c r="B30" s="8">
        <v>712.40631813000005</v>
      </c>
      <c r="C30" s="8">
        <v>638.9216010099999</v>
      </c>
      <c r="D30" s="8">
        <f t="shared" si="2"/>
        <v>73.484717120000141</v>
      </c>
      <c r="E30" s="70">
        <f t="shared" si="3"/>
        <v>0.11501366834966348</v>
      </c>
    </row>
    <row r="31" spans="1:5">
      <c r="A31" s="72" t="s">
        <v>62</v>
      </c>
      <c r="B31" s="8">
        <v>96.582019829999979</v>
      </c>
      <c r="C31" s="8">
        <v>106.04219615999999</v>
      </c>
      <c r="D31" s="8">
        <f t="shared" si="2"/>
        <v>-9.4601763300000101</v>
      </c>
      <c r="E31" s="70">
        <f t="shared" si="3"/>
        <v>-8.9211433491307376E-2</v>
      </c>
    </row>
    <row r="32" spans="1:5">
      <c r="A32" s="74"/>
      <c r="B32" s="8"/>
      <c r="C32" s="8"/>
      <c r="D32" s="8" t="s">
        <v>0</v>
      </c>
      <c r="E32" s="70" t="s">
        <v>0</v>
      </c>
    </row>
    <row r="33" spans="1:5">
      <c r="A33" s="76" t="s">
        <v>63</v>
      </c>
      <c r="B33" s="77">
        <f>B12-B25</f>
        <v>-826.74499845000014</v>
      </c>
      <c r="C33" s="77">
        <f>C12-C25</f>
        <v>-1079.3307870899998</v>
      </c>
      <c r="D33" s="77">
        <f t="shared" ref="D33:D41" si="4">B33-C33</f>
        <v>252.58578863999969</v>
      </c>
      <c r="E33" s="78">
        <f>IFERROR(+D33/C33,"...")</f>
        <v>-0.23402073920359492</v>
      </c>
    </row>
    <row r="34" spans="1:5">
      <c r="A34" s="79" t="s">
        <v>15</v>
      </c>
      <c r="B34" s="80">
        <f>+B33/B43</f>
        <v>-8.6932359900570022E-3</v>
      </c>
      <c r="C34" s="80">
        <f>+C33/C43</f>
        <v>-1.1931237739021426E-2</v>
      </c>
      <c r="D34" s="80">
        <f t="shared" si="4"/>
        <v>3.2380017489644242E-3</v>
      </c>
      <c r="E34" s="69" t="s">
        <v>0</v>
      </c>
    </row>
    <row r="35" spans="1:5">
      <c r="A35" s="81" t="s">
        <v>64</v>
      </c>
      <c r="B35" s="77">
        <f>B10-B25</f>
        <v>-629.28046258000018</v>
      </c>
      <c r="C35" s="77">
        <f>C10-C25</f>
        <v>-1079.1764070899999</v>
      </c>
      <c r="D35" s="77">
        <f t="shared" si="4"/>
        <v>449.89594450999971</v>
      </c>
      <c r="E35" s="78">
        <f>IFERROR(+D35/C35,"...")</f>
        <v>-0.41688823213170911</v>
      </c>
    </row>
    <row r="36" spans="1:5">
      <c r="A36" s="79" t="s">
        <v>15</v>
      </c>
      <c r="B36" s="80">
        <f>+B35/B43</f>
        <v>-6.6168934500920604E-3</v>
      </c>
      <c r="C36" s="80">
        <f>+C35/C43</f>
        <v>-1.1929531177414753E-2</v>
      </c>
      <c r="D36" s="80">
        <f t="shared" si="4"/>
        <v>5.3126377273226928E-3</v>
      </c>
      <c r="E36" s="82" t="s">
        <v>0</v>
      </c>
    </row>
    <row r="37" spans="1:5">
      <c r="A37" s="83" t="s">
        <v>65</v>
      </c>
      <c r="B37" s="7">
        <v>792.94364481000002</v>
      </c>
      <c r="C37" s="84">
        <v>493.37176858000021</v>
      </c>
      <c r="D37" s="7">
        <f t="shared" si="4"/>
        <v>299.57187622999982</v>
      </c>
      <c r="E37" s="69">
        <f>IFERROR(+D37/C37,"...")</f>
        <v>0.60719298368492736</v>
      </c>
    </row>
    <row r="38" spans="1:5">
      <c r="A38" s="79" t="s">
        <v>15</v>
      </c>
      <c r="B38" s="80">
        <f>+B37/B43</f>
        <v>8.3378142523666664E-3</v>
      </c>
      <c r="C38" s="80">
        <f>+C37/C43</f>
        <v>5.4538756190956285E-3</v>
      </c>
      <c r="D38" s="80">
        <f t="shared" si="4"/>
        <v>2.883938633271038E-3</v>
      </c>
      <c r="E38" s="69" t="s">
        <v>0</v>
      </c>
    </row>
    <row r="39" spans="1:5">
      <c r="A39" s="76" t="s">
        <v>16</v>
      </c>
      <c r="B39" s="77">
        <f>B41+B30</f>
        <v>-709.81778926000015</v>
      </c>
      <c r="C39" s="77">
        <f>C41+C30</f>
        <v>-933.62657466000019</v>
      </c>
      <c r="D39" s="77">
        <f t="shared" si="4"/>
        <v>223.80878540000003</v>
      </c>
      <c r="E39" s="78">
        <f>IFERROR(+D39/C39,"...")</f>
        <v>-0.23971981033370299</v>
      </c>
    </row>
    <row r="40" spans="1:5">
      <c r="A40" s="79" t="s">
        <v>15</v>
      </c>
      <c r="B40" s="80">
        <f>+B39/B43</f>
        <v>-7.4637446413906754E-3</v>
      </c>
      <c r="C40" s="80">
        <f>+C39/C43</f>
        <v>-1.0320580821908724E-2</v>
      </c>
      <c r="D40" s="9">
        <f t="shared" si="4"/>
        <v>2.856836180518049E-3</v>
      </c>
      <c r="E40" s="82" t="s">
        <v>0</v>
      </c>
    </row>
    <row r="41" spans="1:5">
      <c r="A41" s="10" t="s">
        <v>66</v>
      </c>
      <c r="B41" s="11">
        <f>SUM(B10-B23)</f>
        <v>-1422.2241073900002</v>
      </c>
      <c r="C41" s="11">
        <f>SUM(C10-C23)</f>
        <v>-1572.5481756700001</v>
      </c>
      <c r="D41" s="11">
        <f t="shared" si="4"/>
        <v>150.32406827999989</v>
      </c>
      <c r="E41" s="12">
        <f>IFERROR(+D41/C41,"...")</f>
        <v>-9.5592663300094319E-2</v>
      </c>
    </row>
    <row r="42" spans="1:5">
      <c r="A42" s="85" t="s">
        <v>67</v>
      </c>
      <c r="B42" s="86">
        <f>+B41/B43</f>
        <v>-1.4954707702458728E-2</v>
      </c>
      <c r="C42" s="86">
        <f>+C41/C43</f>
        <v>-1.7383406796510383E-2</v>
      </c>
      <c r="D42" s="48">
        <v>2.4186113457645604E-2</v>
      </c>
      <c r="E42" s="87"/>
    </row>
    <row r="43" spans="1:5">
      <c r="A43" s="13" t="s">
        <v>43</v>
      </c>
      <c r="B43" s="14">
        <v>95102.1</v>
      </c>
      <c r="C43" s="14">
        <v>90462.6</v>
      </c>
      <c r="D43" s="88"/>
      <c r="E43" s="89"/>
    </row>
    <row r="44" spans="1:5">
      <c r="A44" s="90" t="s">
        <v>68</v>
      </c>
      <c r="B44" s="90"/>
      <c r="C44" s="90"/>
      <c r="D44" s="90"/>
      <c r="E44" s="90"/>
    </row>
    <row r="45" spans="1:5">
      <c r="A45" s="91" t="s">
        <v>69</v>
      </c>
      <c r="B45" s="91"/>
      <c r="C45" s="91"/>
      <c r="D45" s="91"/>
      <c r="E45" s="91"/>
    </row>
    <row r="46" spans="1:5">
      <c r="A46" s="92"/>
      <c r="B46" s="92"/>
      <c r="C46" s="92"/>
      <c r="D46" s="93"/>
      <c r="E46" s="93"/>
    </row>
  </sheetData>
  <mergeCells count="10">
    <mergeCell ref="A44:E44"/>
    <mergeCell ref="A45:E45"/>
    <mergeCell ref="D46:E46"/>
    <mergeCell ref="B1:C1"/>
    <mergeCell ref="D1:E1"/>
    <mergeCell ref="A2:E2"/>
    <mergeCell ref="A3:E3"/>
    <mergeCell ref="A4:E4"/>
    <mergeCell ref="D5:E6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SPNF</vt:lpstr>
      <vt:lpstr>GC</vt:lpstr>
      <vt:lpstr>SPNF!Área_de_impresión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Moreno</dc:creator>
  <cp:lastModifiedBy>Carolina Obando</cp:lastModifiedBy>
  <cp:lastPrinted>2026-03-27T15:03:04Z</cp:lastPrinted>
  <dcterms:created xsi:type="dcterms:W3CDTF">2026-01-28T14:30:08Z</dcterms:created>
  <dcterms:modified xsi:type="dcterms:W3CDTF">2026-03-30T14:03:20Z</dcterms:modified>
</cp:coreProperties>
</file>