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olinaobando/Downloads/"/>
    </mc:Choice>
  </mc:AlternateContent>
  <xr:revisionPtr revIDLastSave="0" documentId="8_{5C99218A-016C-CC41-A752-A040977FE319}" xr6:coauthVersionLast="47" xr6:coauthVersionMax="47" xr10:uidLastSave="{00000000-0000-0000-0000-000000000000}"/>
  <bookViews>
    <workbookView xWindow="0" yWindow="780" windowWidth="16660" windowHeight="9780" activeTab="1" xr2:uid="{C7D8F2D9-BD9C-4404-A052-386C214D7FE3}"/>
  </bookViews>
  <sheets>
    <sheet name="SPNF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B38" i="2"/>
  <c r="D38" i="2" s="1"/>
  <c r="D37" i="2"/>
  <c r="E37" i="2" s="1"/>
  <c r="D31" i="2"/>
  <c r="E31" i="2" s="1"/>
  <c r="D30" i="2"/>
  <c r="E30" i="2" s="1"/>
  <c r="D29" i="2"/>
  <c r="E29" i="2" s="1"/>
  <c r="D28" i="2"/>
  <c r="E28" i="2" s="1"/>
  <c r="D27" i="2"/>
  <c r="E27" i="2" s="1"/>
  <c r="D26" i="2"/>
  <c r="E26" i="2" s="1"/>
  <c r="C25" i="2"/>
  <c r="C23" i="2" s="1"/>
  <c r="B25" i="2"/>
  <c r="B23" i="2" s="1"/>
  <c r="D23" i="2" s="1"/>
  <c r="E23" i="2" s="1"/>
  <c r="D21" i="2"/>
  <c r="E21" i="2" s="1"/>
  <c r="D19" i="2"/>
  <c r="E19" i="2" s="1"/>
  <c r="D17" i="2"/>
  <c r="E17" i="2" s="1"/>
  <c r="D16" i="2"/>
  <c r="E16" i="2" s="1"/>
  <c r="D15" i="2"/>
  <c r="E15" i="2" s="1"/>
  <c r="D14" i="2"/>
  <c r="E14" i="2" s="1"/>
  <c r="C13" i="2"/>
  <c r="B13" i="2"/>
  <c r="D13" i="2" s="1"/>
  <c r="E13" i="2" s="1"/>
  <c r="C12" i="2"/>
  <c r="C10" i="2" s="1"/>
  <c r="B12" i="2"/>
  <c r="B10" i="2" s="1"/>
  <c r="C41" i="2" l="1"/>
  <c r="C35" i="2"/>
  <c r="C36" i="2" s="1"/>
  <c r="B35" i="2"/>
  <c r="D10" i="2"/>
  <c r="E10" i="2" s="1"/>
  <c r="B41" i="2"/>
  <c r="B33" i="2"/>
  <c r="D25" i="2"/>
  <c r="E25" i="2" s="1"/>
  <c r="C33" i="2"/>
  <c r="C34" i="2" s="1"/>
  <c r="D12" i="2"/>
  <c r="E12" i="2" s="1"/>
  <c r="B34" i="2" l="1"/>
  <c r="D34" i="2" s="1"/>
  <c r="D33" i="2"/>
  <c r="E33" i="2" s="1"/>
  <c r="B42" i="2"/>
  <c r="D41" i="2"/>
  <c r="E41" i="2" s="1"/>
  <c r="B39" i="2"/>
  <c r="B36" i="2"/>
  <c r="D36" i="2" s="1"/>
  <c r="D35" i="2"/>
  <c r="E35" i="2" s="1"/>
  <c r="C42" i="2"/>
  <c r="C39" i="2"/>
  <c r="C40" i="2" s="1"/>
  <c r="B40" i="2" l="1"/>
  <c r="D40" i="2" s="1"/>
  <c r="D39" i="2"/>
  <c r="E39" i="2" s="1"/>
  <c r="C39" i="1"/>
  <c r="B39" i="1"/>
  <c r="D39" i="1" s="1"/>
  <c r="D38" i="1"/>
  <c r="E38" i="1" s="1"/>
  <c r="D36" i="1"/>
  <c r="E36" i="1" s="1"/>
  <c r="D35" i="1"/>
  <c r="E35" i="1" s="1"/>
  <c r="C34" i="1"/>
  <c r="C28" i="1" s="1"/>
  <c r="B34" i="1"/>
  <c r="B28" i="1" s="1"/>
  <c r="D32" i="1"/>
  <c r="E32" i="1" s="1"/>
  <c r="D31" i="1"/>
  <c r="E31" i="1" s="1"/>
  <c r="D30" i="1"/>
  <c r="E30" i="1" s="1"/>
  <c r="C29" i="1"/>
  <c r="C27" i="1" s="1"/>
  <c r="C46" i="1" s="1"/>
  <c r="C47" i="1" s="1"/>
  <c r="B29" i="1"/>
  <c r="B27" i="1" s="1"/>
  <c r="D25" i="1"/>
  <c r="E25" i="1" s="1"/>
  <c r="D23" i="1"/>
  <c r="E23" i="1" s="1"/>
  <c r="D21" i="1"/>
  <c r="D19" i="1"/>
  <c r="E19" i="1" s="1"/>
  <c r="D17" i="1"/>
  <c r="E17" i="1" s="1"/>
  <c r="D15" i="1"/>
  <c r="E15" i="1" s="1"/>
  <c r="D14" i="1"/>
  <c r="E14" i="1" s="1"/>
  <c r="E13" i="1"/>
  <c r="D13" i="1"/>
  <c r="C12" i="1"/>
  <c r="B12" i="1"/>
  <c r="D12" i="1" s="1"/>
  <c r="E12" i="1" s="1"/>
  <c r="C10" i="1"/>
  <c r="B10" i="1"/>
  <c r="D27" i="1" l="1"/>
  <c r="E27" i="1" s="1"/>
  <c r="B46" i="1"/>
  <c r="B42" i="1"/>
  <c r="B40" i="1"/>
  <c r="D28" i="1"/>
  <c r="E28" i="1" s="1"/>
  <c r="C40" i="1"/>
  <c r="C41" i="1" s="1"/>
  <c r="C44" i="1"/>
  <c r="C45" i="1" s="1"/>
  <c r="B44" i="1"/>
  <c r="C48" i="1"/>
  <c r="C49" i="1" s="1"/>
  <c r="D29" i="1"/>
  <c r="E29" i="1" s="1"/>
  <c r="D10" i="1"/>
  <c r="E10" i="1" s="1"/>
  <c r="C42" i="1"/>
  <c r="C43" i="1" s="1"/>
  <c r="B48" i="1"/>
  <c r="D34" i="1"/>
  <c r="E34" i="1" s="1"/>
  <c r="B49" i="1" l="1"/>
  <c r="D49" i="1" s="1"/>
  <c r="D48" i="1"/>
  <c r="E48" i="1" s="1"/>
  <c r="B45" i="1"/>
  <c r="D45" i="1" s="1"/>
  <c r="D44" i="1"/>
  <c r="E44" i="1" s="1"/>
  <c r="B41" i="1"/>
  <c r="D41" i="1" s="1"/>
  <c r="D40" i="1"/>
  <c r="E40" i="1" s="1"/>
  <c r="B43" i="1"/>
  <c r="D43" i="1" s="1"/>
  <c r="D42" i="1"/>
  <c r="E42" i="1" s="1"/>
  <c r="B47" i="1"/>
  <c r="D47" i="1" s="1"/>
  <c r="D46" i="1"/>
  <c r="E46" i="1" s="1"/>
</calcChain>
</file>

<file path=xl/sharedStrings.xml><?xml version="1.0" encoding="utf-8"?>
<sst xmlns="http://schemas.openxmlformats.org/spreadsheetml/2006/main" count="128" uniqueCount="69">
  <si>
    <t xml:space="preserve"> </t>
  </si>
  <si>
    <t>Cuadro No. 1</t>
  </si>
  <si>
    <t>BALANCE FISCAL CONSOLIDADO PRELIMINAR</t>
  </si>
  <si>
    <t>SECTOR PÚBLICO NO FINANCIERO</t>
  </si>
  <si>
    <t>(En millones de Balboas)</t>
  </si>
  <si>
    <t>Enero</t>
  </si>
  <si>
    <t>Diferencia</t>
  </si>
  <si>
    <t>Detalle</t>
  </si>
  <si>
    <t>Preliminar</t>
  </si>
  <si>
    <t>Revisado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</si>
  <si>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</si>
  <si>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</si>
  <si>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</si>
  <si>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</si>
  <si>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</si>
  <si>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</si>
  <si>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</si>
  <si>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</si>
  <si>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</si>
  <si>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</si>
  <si>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</si>
  <si>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</si>
  <si>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>Agencias no Consolidadas y Otros</t>
  </si>
  <si>
    <t xml:space="preserve">Ingresos de Capital </t>
  </si>
  <si>
    <t>…</t>
  </si>
  <si>
    <r>
      <t>Concesión Neta de Préstamos</t>
    </r>
    <r>
      <rPr>
        <vertAlign val="superscript"/>
        <sz val="10"/>
        <rFont val="Arial"/>
        <family val="2"/>
      </rPr>
      <t xml:space="preserve"> 1/</t>
    </r>
  </si>
  <si>
    <t>Donaciones</t>
  </si>
  <si>
    <t>Gastos Totales</t>
  </si>
  <si>
    <t xml:space="preserve">Gastos Corrientes </t>
  </si>
  <si>
    <t>Gastos Corrientes (excluye pago de intereses)</t>
  </si>
  <si>
    <r>
      <t>Gobierno Central</t>
    </r>
    <r>
      <rPr>
        <vertAlign val="superscript"/>
        <sz val="10"/>
        <rFont val="Arial"/>
        <family val="2"/>
      </rPr>
      <t xml:space="preserve">    </t>
    </r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</si>
  <si>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</si>
  <si>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</si>
  <si>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</si>
  <si>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</si>
  <si>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</si>
  <si>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</si>
  <si>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</si>
  <si>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t>% del PIB</t>
  </si>
  <si>
    <r>
      <t xml:space="preserve">Ahorro Total </t>
    </r>
    <r>
      <rPr>
        <b/>
        <sz val="8"/>
        <rFont val="Arial"/>
        <family val="2"/>
      </rPr>
      <t>(Ingresos Totales menos Gastos Corrientes)</t>
    </r>
  </si>
  <si>
    <t xml:space="preserve">Balance Primario  </t>
  </si>
  <si>
    <r>
      <t>Balance Total</t>
    </r>
    <r>
      <rPr>
        <b/>
        <vertAlign val="superscript"/>
        <sz val="10"/>
        <rFont val="Arial"/>
        <family val="2"/>
      </rPr>
      <t xml:space="preserve"> 2/</t>
    </r>
  </si>
  <si>
    <t>PIB Nominal Estimado para el 2025 y 2026</t>
  </si>
  <si>
    <t>Fuente: CGR, Superintendencia de Bancos, BNP, CA, Entidades Descentralizadas, MEF.</t>
  </si>
  <si>
    <t>1/ Incluye concesión de préstamos de instituciones como IFARHU, BHN y BDA .</t>
  </si>
  <si>
    <t>2/ Conciliado por registros financieros.</t>
  </si>
  <si>
    <t>Cuadro No. 2</t>
  </si>
  <si>
    <t>BALANCE FISCAL PRELIMINAR</t>
  </si>
  <si>
    <t>OPERACIONES DEL GOBIERNO CENTRAL</t>
  </si>
  <si>
    <t>( En millones de Balboas)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</si>
  <si>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</si>
  <si>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</si>
  <si>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</si>
  <si>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</si>
  <si>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</si>
  <si>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</si>
  <si>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>Gastos Corrientes</t>
  </si>
  <si>
    <t xml:space="preserve">Servicios Personales </t>
  </si>
  <si>
    <t xml:space="preserve">Bienes y Servicios </t>
  </si>
  <si>
    <t xml:space="preserve">Transferencias  </t>
  </si>
  <si>
    <t>Intereses de la Deuda</t>
  </si>
  <si>
    <t>Otros</t>
  </si>
  <si>
    <t xml:space="preserve">Ahorro Corriente </t>
  </si>
  <si>
    <t>Ahorro Total (Ing. Totales menos Gastos Corrientes)</t>
  </si>
  <si>
    <t xml:space="preserve">Gastos de Capital </t>
  </si>
  <si>
    <r>
      <t xml:space="preserve">Balance Total </t>
    </r>
    <r>
      <rPr>
        <b/>
        <vertAlign val="superscript"/>
        <sz val="10"/>
        <rFont val="Arial"/>
        <family val="2"/>
      </rPr>
      <t>1/</t>
    </r>
  </si>
  <si>
    <t>%  del PIB</t>
  </si>
  <si>
    <t>Fuente: CGR, Superintendencia de Bancos de Panamá, BNP, CA, Entidades Descentralizadas, MEF.</t>
  </si>
  <si>
    <t>1/ Conciliado por registros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</si>
</sst>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[$-F800]dddd\,\ mmmm\ dd\,\ yyyy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i/>
      <sz val="10"/>
      <color indexed="12"/>
      <name val="Arial"/>
      <family val="2"/>
    </font>
    <font>
      <sz val="10"/>
      <color rgb="FFFF0000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  <xf numFmtId="164" fontId="2" fillId="0" borderId="0"/>
    <xf numFmtId="164" fontId="1" fillId="0" borderId="0"/>
  </cellStyleXfs>
  <cellXfs count="94">
    <xf numFmtId="0" fontId="0" fillId="0" borderId="0" xfId="0"/>
    <xf numFmtId="164" fontId="3" fillId="2" borderId="0" xfId="2" applyFont="1" applyFill="1" applyAlignment="1">
      <alignment vertical="center"/>
    </xf>
    <xf numFmtId="22" fontId="6" fillId="3" borderId="1" xfId="2" applyNumberFormat="1" applyFont="1" applyFill="1" applyBorder="1"/>
    <xf numFmtId="165" fontId="7" fillId="2" borderId="1" xfId="2" applyNumberFormat="1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164" fontId="6" fillId="3" borderId="2" xfId="2" applyFont="1" applyFill="1" applyBorder="1"/>
    <xf numFmtId="2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/>
    </xf>
    <xf numFmtId="164" fontId="6" fillId="3" borderId="0" xfId="2" applyFont="1" applyFill="1"/>
    <xf numFmtId="166" fontId="6" fillId="3" borderId="0" xfId="2" applyNumberFormat="1" applyFont="1" applyFill="1" applyAlignment="1">
      <alignment horizontal="center"/>
    </xf>
    <xf numFmtId="167" fontId="6" fillId="3" borderId="0" xfId="2" applyNumberFormat="1" applyFont="1" applyFill="1" applyAlignment="1">
      <alignment horizontal="center"/>
    </xf>
    <xf numFmtId="164" fontId="5" fillId="3" borderId="0" xfId="2" applyFont="1" applyFill="1" applyAlignment="1">
      <alignment vertical="center"/>
    </xf>
    <xf numFmtId="166" fontId="5" fillId="3" borderId="0" xfId="2" applyNumberFormat="1" applyFont="1" applyFill="1" applyAlignment="1">
      <alignment horizontal="right" vertical="center"/>
    </xf>
    <xf numFmtId="167" fontId="5" fillId="3" borderId="0" xfId="2" applyNumberFormat="1" applyFont="1" applyFill="1" applyAlignment="1">
      <alignment horizontal="right" vertical="center"/>
    </xf>
    <xf numFmtId="164" fontId="5" fillId="3" borderId="0" xfId="2" applyFont="1" applyFill="1"/>
    <xf numFmtId="166" fontId="6" fillId="3" borderId="0" xfId="2" applyNumberFormat="1" applyFont="1" applyFill="1" applyAlignment="1">
      <alignment horizontal="right" vertical="center"/>
    </xf>
    <xf numFmtId="167" fontId="6" fillId="3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horizontal="left" vertical="center" indent="1"/>
    </xf>
    <xf numFmtId="164" fontId="6" fillId="3" borderId="0" xfId="2" applyFont="1" applyFill="1" applyAlignment="1">
      <alignment horizontal="left" vertical="center" indent="2"/>
    </xf>
    <xf numFmtId="166" fontId="6" fillId="2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horizontal="left" indent="1"/>
    </xf>
    <xf numFmtId="167" fontId="6" fillId="3" borderId="0" xfId="2" applyNumberFormat="1" applyFont="1" applyFill="1" applyAlignment="1">
      <alignment horizontal="right" vertical="center" wrapText="1"/>
    </xf>
    <xf numFmtId="164" fontId="6" fillId="3" borderId="0" xfId="2" applyFont="1" applyFill="1" applyAlignment="1">
      <alignment horizontal="left" indent="2"/>
    </xf>
    <xf numFmtId="166" fontId="6" fillId="3" borderId="0" xfId="2" applyNumberFormat="1" applyFont="1" applyFill="1" applyAlignment="1">
      <alignment horizontal="right"/>
    </xf>
    <xf numFmtId="167" fontId="6" fillId="3" borderId="0" xfId="2" applyNumberFormat="1" applyFont="1" applyFill="1" applyAlignment="1">
      <alignment horizontal="right"/>
    </xf>
    <xf numFmtId="164" fontId="5" fillId="3" borderId="0" xfId="2" applyFont="1" applyFill="1" applyAlignment="1">
      <alignment horizontal="left" vertical="center" indent="1"/>
    </xf>
    <xf numFmtId="164" fontId="6" fillId="3" borderId="0" xfId="2" applyFont="1" applyFill="1" applyAlignment="1">
      <alignment horizontal="left" vertical="center" indent="3"/>
    </xf>
    <xf numFmtId="164" fontId="6" fillId="3" borderId="0" xfId="2" applyFont="1" applyFill="1" applyAlignment="1">
      <alignment horizontal="left" indent="3"/>
    </xf>
    <xf numFmtId="166" fontId="6" fillId="2" borderId="0" xfId="2" applyNumberFormat="1" applyFont="1" applyFill="1" applyAlignment="1">
      <alignment horizontal="right"/>
    </xf>
    <xf numFmtId="166" fontId="5" fillId="2" borderId="0" xfId="2" applyNumberFormat="1" applyFont="1" applyFill="1" applyAlignment="1">
      <alignment horizontal="right" vertical="center"/>
    </xf>
    <xf numFmtId="164" fontId="9" fillId="3" borderId="0" xfId="2" applyFont="1" applyFill="1" applyAlignment="1">
      <alignment horizontal="left" vertical="center" indent="1"/>
    </xf>
    <xf numFmtId="10" fontId="10" fillId="3" borderId="0" xfId="1" applyNumberFormat="1" applyFont="1" applyFill="1" applyBorder="1" applyAlignment="1">
      <alignment horizontal="right" vertical="center"/>
    </xf>
    <xf numFmtId="167" fontId="5" fillId="3" borderId="0" xfId="2" applyNumberFormat="1" applyFont="1" applyFill="1" applyAlignment="1">
      <alignment horizontal="right"/>
    </xf>
    <xf numFmtId="164" fontId="5" fillId="4" borderId="0" xfId="2" applyFont="1" applyFill="1" applyAlignment="1">
      <alignment horizontal="left" vertical="center"/>
    </xf>
    <xf numFmtId="166" fontId="5" fillId="4" borderId="0" xfId="2" applyNumberFormat="1" applyFont="1" applyFill="1" applyAlignment="1">
      <alignment horizontal="right" vertical="center"/>
    </xf>
    <xf numFmtId="167" fontId="5" fillId="4" borderId="0" xfId="2" applyNumberFormat="1" applyFont="1" applyFill="1" applyAlignment="1">
      <alignment horizontal="right" vertical="center"/>
    </xf>
    <xf numFmtId="167" fontId="10" fillId="3" borderId="0" xfId="1" applyNumberFormat="1" applyFont="1" applyFill="1" applyBorder="1" applyAlignment="1">
      <alignment horizontal="right"/>
    </xf>
    <xf numFmtId="164" fontId="5" fillId="4" borderId="0" xfId="2" applyFont="1" applyFill="1" applyAlignment="1">
      <alignment vertical="center"/>
    </xf>
    <xf numFmtId="164" fontId="5" fillId="5" borderId="0" xfId="2" applyFont="1" applyFill="1" applyAlignment="1">
      <alignment vertical="center"/>
    </xf>
    <xf numFmtId="166" fontId="13" fillId="5" borderId="0" xfId="2" applyNumberFormat="1" applyFont="1" applyFill="1" applyAlignment="1">
      <alignment horizontal="right" vertical="center"/>
    </xf>
    <xf numFmtId="167" fontId="13" fillId="5" borderId="0" xfId="2" applyNumberFormat="1" applyFont="1" applyFill="1" applyAlignment="1">
      <alignment horizontal="right" vertical="center"/>
    </xf>
    <xf numFmtId="164" fontId="14" fillId="3" borderId="2" xfId="2" applyFont="1" applyFill="1" applyBorder="1" applyAlignment="1">
      <alignment horizontal="left" vertical="center" indent="1"/>
    </xf>
    <xf numFmtId="10" fontId="7" fillId="3" borderId="2" xfId="1" applyNumberFormat="1" applyFont="1" applyFill="1" applyBorder="1" applyAlignment="1">
      <alignment horizontal="right" vertical="center"/>
    </xf>
    <xf numFmtId="10" fontId="6" fillId="3" borderId="2" xfId="2" applyNumberFormat="1" applyFont="1" applyFill="1" applyBorder="1" applyAlignment="1">
      <alignment horizontal="right"/>
    </xf>
    <xf numFmtId="164" fontId="14" fillId="2" borderId="0" xfId="2" applyFont="1" applyFill="1" applyAlignment="1">
      <alignment vertical="center"/>
    </xf>
    <xf numFmtId="3" fontId="14" fillId="2" borderId="0" xfId="2" applyNumberFormat="1" applyFont="1" applyFill="1" applyAlignment="1">
      <alignment horizontal="right" vertical="center"/>
    </xf>
    <xf numFmtId="10" fontId="10" fillId="3" borderId="0" xfId="1" applyNumberFormat="1" applyFont="1" applyFill="1" applyBorder="1" applyAlignment="1">
      <alignment horizontal="right"/>
    </xf>
    <xf numFmtId="10" fontId="6" fillId="3" borderId="0" xfId="2" applyNumberFormat="1" applyFont="1" applyFill="1" applyAlignment="1">
      <alignment horizontal="right"/>
    </xf>
    <xf numFmtId="164" fontId="10" fillId="2" borderId="0" xfId="2" applyFont="1" applyFill="1" applyAlignment="1">
      <alignment vertical="center"/>
    </xf>
    <xf numFmtId="0" fontId="15" fillId="2" borderId="0" xfId="3" applyFont="1" applyFill="1" applyAlignment="1">
      <alignment horizontal="left" vertical="center" indent="1"/>
    </xf>
    <xf numFmtId="164" fontId="4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right" vertical="center"/>
    </xf>
    <xf numFmtId="164" fontId="4" fillId="3" borderId="0" xfId="2" applyFont="1" applyFill="1" applyAlignment="1" applyProtection="1">
      <alignment horizontal="center" vertical="center"/>
      <protection locked="0"/>
    </xf>
    <xf numFmtId="164" fontId="4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5" fillId="3" borderId="0" xfId="2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22" fontId="6" fillId="2" borderId="1" xfId="2" applyNumberFormat="1" applyFont="1" applyFill="1" applyBorder="1" applyAlignment="1">
      <alignment horizontal="center" vertical="center"/>
    </xf>
    <xf numFmtId="164" fontId="5" fillId="2" borderId="0" xfId="2" applyFont="1" applyFill="1" applyAlignment="1">
      <alignment horizontal="center" vertical="center"/>
    </xf>
    <xf numFmtId="164" fontId="6" fillId="2" borderId="2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164" fontId="6" fillId="2" borderId="0" xfId="2" applyFont="1" applyFill="1" applyAlignment="1">
      <alignment vertical="center"/>
    </xf>
    <xf numFmtId="49" fontId="5" fillId="2" borderId="0" xfId="2" applyNumberFormat="1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vertical="center"/>
    </xf>
    <xf numFmtId="167" fontId="5" fillId="2" borderId="0" xfId="2" applyNumberFormat="1" applyFont="1" applyFill="1" applyAlignment="1">
      <alignment horizontal="right" vertical="center"/>
    </xf>
    <xf numFmtId="167" fontId="6" fillId="2" borderId="0" xfId="2" applyNumberFormat="1" applyFont="1" applyFill="1" applyAlignment="1">
      <alignment horizontal="right" vertical="center"/>
    </xf>
    <xf numFmtId="164" fontId="5" fillId="2" borderId="0" xfId="2" applyFont="1" applyFill="1" applyAlignment="1">
      <alignment horizontal="left" vertical="center" indent="1"/>
    </xf>
    <xf numFmtId="164" fontId="6" fillId="2" borderId="0" xfId="2" applyFont="1" applyFill="1" applyAlignment="1">
      <alignment horizontal="left" vertical="center" indent="2"/>
    </xf>
    <xf numFmtId="164" fontId="6" fillId="2" borderId="0" xfId="2" applyFont="1" applyFill="1" applyAlignment="1">
      <alignment horizontal="left" vertical="center" indent="4"/>
    </xf>
    <xf numFmtId="164" fontId="6" fillId="2" borderId="0" xfId="2" applyFont="1" applyFill="1" applyAlignment="1">
      <alignment horizontal="left" vertical="center"/>
    </xf>
    <xf numFmtId="164" fontId="6" fillId="2" borderId="0" xfId="2" applyFont="1" applyFill="1" applyAlignment="1">
      <alignment horizontal="left" vertical="center" indent="1"/>
    </xf>
    <xf numFmtId="164" fontId="5" fillId="6" borderId="0" xfId="2" applyFont="1" applyFill="1" applyAlignment="1">
      <alignment horizontal="left" vertical="center"/>
    </xf>
    <xf numFmtId="166" fontId="5" fillId="6" borderId="0" xfId="2" applyNumberFormat="1" applyFont="1" applyFill="1" applyAlignment="1">
      <alignment horizontal="right" vertical="center"/>
    </xf>
    <xf numFmtId="167" fontId="5" fillId="6" borderId="0" xfId="2" applyNumberFormat="1" applyFont="1" applyFill="1" applyAlignment="1">
      <alignment horizontal="right" vertical="center"/>
    </xf>
    <xf numFmtId="164" fontId="9" fillId="2" borderId="0" xfId="2" applyFont="1" applyFill="1" applyAlignment="1">
      <alignment horizontal="left" vertical="center" indent="1"/>
    </xf>
    <xf numFmtId="10" fontId="10" fillId="2" borderId="0" xfId="1" applyNumberFormat="1" applyFont="1" applyFill="1" applyBorder="1" applyAlignment="1">
      <alignment horizontal="right" vertical="center"/>
    </xf>
    <xf numFmtId="164" fontId="5" fillId="6" borderId="0" xfId="2" applyFont="1" applyFill="1" applyAlignment="1">
      <alignment vertical="center"/>
    </xf>
    <xf numFmtId="167" fontId="16" fillId="2" borderId="0" xfId="2" applyNumberFormat="1" applyFont="1" applyFill="1" applyAlignment="1">
      <alignment horizontal="right" vertical="center"/>
    </xf>
    <xf numFmtId="164" fontId="5" fillId="2" borderId="0" xfId="2" applyFont="1" applyFill="1" applyAlignment="1">
      <alignment horizontal="left" vertical="center"/>
    </xf>
    <xf numFmtId="166" fontId="5" fillId="2" borderId="0" xfId="4" applyNumberFormat="1" applyFont="1" applyFill="1" applyAlignment="1">
      <alignment horizontal="right" vertical="center"/>
    </xf>
    <xf numFmtId="164" fontId="14" fillId="2" borderId="2" xfId="2" applyFont="1" applyFill="1" applyBorder="1" applyAlignment="1">
      <alignment horizontal="left" vertical="center" indent="1"/>
    </xf>
    <xf numFmtId="10" fontId="7" fillId="2" borderId="2" xfId="1" applyNumberFormat="1" applyFont="1" applyFill="1" applyBorder="1" applyAlignment="1">
      <alignment horizontal="right" vertical="center"/>
    </xf>
    <xf numFmtId="167" fontId="17" fillId="2" borderId="2" xfId="2" applyNumberFormat="1" applyFont="1" applyFill="1" applyBorder="1" applyAlignment="1">
      <alignment horizontal="right" vertical="center"/>
    </xf>
    <xf numFmtId="167" fontId="16" fillId="2" borderId="0" xfId="2" applyNumberFormat="1" applyFont="1" applyFill="1" applyAlignment="1">
      <alignment horizontal="center" vertical="center"/>
    </xf>
    <xf numFmtId="167" fontId="6" fillId="2" borderId="0" xfId="2" applyNumberFormat="1" applyFont="1" applyFill="1" applyAlignment="1">
      <alignment horizontal="center" vertical="center"/>
    </xf>
    <xf numFmtId="164" fontId="18" fillId="2" borderId="0" xfId="5" applyFont="1" applyFill="1" applyAlignment="1">
      <alignment horizontal="left"/>
    </xf>
    <xf numFmtId="0" fontId="15" fillId="2" borderId="0" xfId="3" applyFont="1" applyFill="1" applyAlignment="1">
      <alignment horizontal="left" indent="1"/>
    </xf>
    <xf numFmtId="0" fontId="15" fillId="2" borderId="0" xfId="3" applyFont="1" applyFill="1" applyAlignment="1">
      <alignment horizontal="left" indent="1"/>
    </xf>
    <xf numFmtId="168" fontId="15" fillId="2" borderId="0" xfId="3" applyNumberFormat="1" applyFont="1" applyFill="1" applyAlignment="1">
      <alignment horizontal="center"/>
    </xf>
  </cellXfs>
  <cellStyles count="6">
    <cellStyle name="Normal" xfId="0" builtinId="0"/>
    <cellStyle name="Normal 14_Balance Fiscal Hoja de Trabajo original 2" xfId="2" xr:uid="{0FB97B52-B57A-457E-8247-CE3F3E3BCD9D}"/>
    <cellStyle name="Normal 14_Balance Fiscal Hoja de Trabajo original 2 3" xfId="4" xr:uid="{C4987C36-17C7-DF4D-9A8E-EEA2C1CA7C9B}"/>
    <cellStyle name="Normal 2 2" xfId="3" xr:uid="{C12FF16D-E171-4CF7-AB5F-B3EC36E66A8D}"/>
    <cellStyle name="Normal 3" xfId="5" xr:uid="{ADE1A775-0E0C-DA45-86BD-6E945807452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1F07-B38A-4717-8237-04F2F3CDAF37}">
  <dimension ref="A1:E53"/>
  <sheetViews>
    <sheetView zoomScaleNormal="100" workbookViewId="0">
      <selection activeCell="G20" sqref="G20"/>
    </sheetView>
  </sheetViews>
  <sheetFormatPr baseColWidth="10" defaultColWidth="11" defaultRowHeight="15"/>
  <cols>
    <col min="1" max="1" width="49.33203125" bestFit="1" customWidth="1"/>
    <col min="5" max="5" width="13.6640625" customWidth="1"/>
  </cols>
  <sheetData>
    <row r="1" spans="1:5" ht="16">
      <c r="A1" s="1" t="s">
        <v>0</v>
      </c>
      <c r="B1" s="52"/>
      <c r="C1" s="52"/>
      <c r="D1" s="53" t="s">
        <v>1</v>
      </c>
      <c r="E1" s="53"/>
    </row>
    <row r="2" spans="1:5">
      <c r="A2" s="54" t="s">
        <v>2</v>
      </c>
      <c r="B2" s="54"/>
      <c r="C2" s="54"/>
      <c r="D2" s="54"/>
      <c r="E2" s="54"/>
    </row>
    <row r="3" spans="1:5">
      <c r="A3" s="55" t="s">
        <v>3</v>
      </c>
      <c r="B3" s="55"/>
      <c r="C3" s="55"/>
      <c r="D3" s="55"/>
      <c r="E3" s="55"/>
    </row>
    <row r="4" spans="1:5">
      <c r="A4" s="56" t="s">
        <v>4</v>
      </c>
      <c r="B4" s="56"/>
      <c r="C4" s="56"/>
      <c r="D4" s="56"/>
      <c r="E4" s="56"/>
    </row>
    <row r="5" spans="1:5">
      <c r="A5" s="2" t="s">
        <v>0</v>
      </c>
      <c r="B5" s="3" t="s">
        <v>5</v>
      </c>
      <c r="C5" s="3" t="s">
        <v>5</v>
      </c>
      <c r="D5" s="57" t="s">
        <v>6</v>
      </c>
      <c r="E5" s="57"/>
    </row>
    <row r="6" spans="1:5">
      <c r="A6" s="59" t="s">
        <v>7</v>
      </c>
      <c r="B6" s="4">
        <v>2026</v>
      </c>
      <c r="C6" s="4">
        <v>2025</v>
      </c>
      <c r="D6" s="58"/>
      <c r="E6" s="58"/>
    </row>
    <row r="7" spans="1:5">
      <c r="A7" s="59"/>
      <c r="B7" s="5" t="s">
        <v>8</v>
      </c>
      <c r="C7" s="5" t="s">
        <v>9</v>
      </c>
      <c r="D7" s="6" t="s">
        <v>10</v>
      </c>
      <c r="E7" s="6" t="s">
        <v>11</v>
      </c>
    </row>
    <row r="8" spans="1:5">
      <c r="A8" s="7"/>
      <c r="B8" s="8" t="s">
        <v>12</v>
      </c>
      <c r="C8" s="8" t="s">
        <v>13</v>
      </c>
      <c r="D8" s="9" t="s">
        <v>14</v>
      </c>
      <c r="E8" s="9" t="s">
        <v>15</v>
      </c>
    </row>
    <row r="9" spans="1:5">
      <c r="A9" s="10"/>
      <c r="B9" s="11"/>
      <c r="C9" s="11"/>
      <c r="D9" s="11"/>
      <c r="E9" s="12"/>
    </row>
    <row r="10" spans="1:5">
      <c r="A10" s="13" t="s">
        <v>16</v>
      </c>
      <c r="B10" s="14">
        <f>B12+B17+B19+B21+B23+B25</f>
        <v>1405.1608653333335</v>
      </c>
      <c r="C10" s="14">
        <f>C12+C17+C19+C21+C23+C25</f>
        <v>1102.6439455200002</v>
      </c>
      <c r="D10" s="14">
        <f>B10-C10</f>
        <v>302.51691981333329</v>
      </c>
      <c r="E10" s="15">
        <f>IFERROR(+D10/C10,"...")</f>
        <v>0.27435594331465551</v>
      </c>
    </row>
    <row r="11" spans="1:5">
      <c r="A11" s="16"/>
      <c r="B11" s="17"/>
      <c r="C11" s="17"/>
      <c r="D11" s="17" t="s">
        <v>0</v>
      </c>
      <c r="E11" s="18" t="s">
        <v>0</v>
      </c>
    </row>
    <row r="12" spans="1:5">
      <c r="A12" s="19" t="s">
        <v>17</v>
      </c>
      <c r="B12" s="17">
        <f>B13+B14+B15</f>
        <v>1099.5145362833334</v>
      </c>
      <c r="C12" s="17">
        <f>C13+C14+C15</f>
        <v>1040.1361360799999</v>
      </c>
      <c r="D12" s="17">
        <f>B12-C12</f>
        <v>59.378400203333513</v>
      </c>
      <c r="E12" s="18">
        <f t="shared" ref="E12:E15" si="0">IFERROR(+D12/C12,"...")</f>
        <v>5.7087142868735549E-2</v>
      </c>
    </row>
    <row r="13" spans="1:5">
      <c r="A13" s="20" t="s">
        <v>18</v>
      </c>
      <c r="B13" s="21">
        <v>613.15361637000001</v>
      </c>
      <c r="C13" s="21">
        <v>645.96493212999997</v>
      </c>
      <c r="D13" s="17">
        <f>B13-C13</f>
        <v>-32.811315759999957</v>
      </c>
      <c r="E13" s="18">
        <f t="shared" si="0"/>
        <v>-5.079426781235348E-2</v>
      </c>
    </row>
    <row r="14" spans="1:5">
      <c r="A14" s="20" t="s">
        <v>19</v>
      </c>
      <c r="B14" s="21">
        <v>480.92774135000008</v>
      </c>
      <c r="C14" s="21">
        <v>389.09999999999997</v>
      </c>
      <c r="D14" s="17">
        <f>B14-C14</f>
        <v>91.82774135000011</v>
      </c>
      <c r="E14" s="18">
        <f t="shared" si="0"/>
        <v>0.23600036327422286</v>
      </c>
    </row>
    <row r="15" spans="1:5">
      <c r="A15" s="20" t="s">
        <v>20</v>
      </c>
      <c r="B15" s="21">
        <v>5.4331785633333318</v>
      </c>
      <c r="C15" s="21">
        <v>5.071203950000001</v>
      </c>
      <c r="D15" s="17">
        <f>B15-C15</f>
        <v>0.36197461333333081</v>
      </c>
      <c r="E15" s="18">
        <f t="shared" si="0"/>
        <v>7.1378437330119754E-2</v>
      </c>
    </row>
    <row r="16" spans="1:5">
      <c r="A16" s="20"/>
      <c r="B16" s="21"/>
      <c r="C16" s="21"/>
      <c r="D16" s="17"/>
      <c r="E16" s="18"/>
    </row>
    <row r="17" spans="1:5">
      <c r="A17" s="20" t="s">
        <v>21</v>
      </c>
      <c r="B17" s="21">
        <v>18.072744950000001</v>
      </c>
      <c r="C17" s="21">
        <v>30.824432289999997</v>
      </c>
      <c r="D17" s="17">
        <f>B17-C17</f>
        <v>-12.751687339999997</v>
      </c>
      <c r="E17" s="18">
        <f>IFERROR(+D17/C17,"...")</f>
        <v>-0.41368766243707511</v>
      </c>
    </row>
    <row r="18" spans="1:5">
      <c r="A18" s="10"/>
      <c r="B18" s="21"/>
      <c r="C18" s="21"/>
      <c r="D18" s="17" t="s">
        <v>0</v>
      </c>
      <c r="E18" s="18" t="s">
        <v>0</v>
      </c>
    </row>
    <row r="19" spans="1:5">
      <c r="A19" s="19" t="s">
        <v>22</v>
      </c>
      <c r="B19" s="21">
        <v>87.660918680000023</v>
      </c>
      <c r="C19" s="21">
        <v>27.956909070000236</v>
      </c>
      <c r="D19" s="17">
        <f>B19-C19</f>
        <v>59.704009609999787</v>
      </c>
      <c r="E19" s="18">
        <f>IFERROR(+D19/C19,"...")</f>
        <v>2.1355726221560904</v>
      </c>
    </row>
    <row r="20" spans="1:5">
      <c r="A20" s="22"/>
      <c r="B20" s="21"/>
      <c r="C20" s="21"/>
      <c r="D20" s="17" t="s">
        <v>0</v>
      </c>
      <c r="E20" s="18"/>
    </row>
    <row r="21" spans="1:5">
      <c r="A21" s="19" t="s">
        <v>23</v>
      </c>
      <c r="B21" s="21">
        <v>197.46453586999999</v>
      </c>
      <c r="C21" s="21">
        <v>2.374E-4</v>
      </c>
      <c r="D21" s="17">
        <f>B21-C21</f>
        <v>197.46429846999999</v>
      </c>
      <c r="E21" s="23" t="s">
        <v>24</v>
      </c>
    </row>
    <row r="22" spans="1:5">
      <c r="A22" s="22"/>
      <c r="B22" s="21"/>
      <c r="C22" s="21"/>
      <c r="D22" s="17"/>
      <c r="E22" s="18"/>
    </row>
    <row r="23" spans="1:5">
      <c r="A23" s="19" t="s">
        <v>25</v>
      </c>
      <c r="B23" s="21">
        <v>2.44812955</v>
      </c>
      <c r="C23" s="21">
        <v>3.7262306799999991</v>
      </c>
      <c r="D23" s="17">
        <f>B23-C23</f>
        <v>-1.2781011299999991</v>
      </c>
      <c r="E23" s="18">
        <f>IFERROR(+D23/C23,"...")</f>
        <v>-0.34300107528501145</v>
      </c>
    </row>
    <row r="24" spans="1:5">
      <c r="A24" s="10"/>
      <c r="B24" s="17"/>
      <c r="C24" s="17"/>
      <c r="D24" s="17" t="s">
        <v>0</v>
      </c>
      <c r="E24" s="18"/>
    </row>
    <row r="25" spans="1:5">
      <c r="A25" s="19" t="s">
        <v>26</v>
      </c>
      <c r="B25" s="21">
        <v>0</v>
      </c>
      <c r="C25" s="21">
        <v>0</v>
      </c>
      <c r="D25" s="21">
        <f>B25-C25</f>
        <v>0</v>
      </c>
      <c r="E25" s="18" t="str">
        <f>IFERROR(+D25/B25,"...")</f>
        <v>...</v>
      </c>
    </row>
    <row r="26" spans="1:5">
      <c r="A26" s="24"/>
      <c r="B26" s="25"/>
      <c r="C26" s="25"/>
      <c r="D26" s="25" t="s">
        <v>0</v>
      </c>
      <c r="E26" s="26" t="s">
        <v>0</v>
      </c>
    </row>
    <row r="27" spans="1:5">
      <c r="A27" s="13" t="s">
        <v>27</v>
      </c>
      <c r="B27" s="14">
        <f>B29+B34+B38</f>
        <v>1859.1802597469998</v>
      </c>
      <c r="C27" s="14">
        <f>C29+C34+C38</f>
        <v>1500.36652602</v>
      </c>
      <c r="D27" s="14">
        <f t="shared" ref="D27:D32" si="1">B27-C27</f>
        <v>358.81373372699977</v>
      </c>
      <c r="E27" s="15">
        <f t="shared" ref="E27:E32" si="2">IFERROR(+D27/C27,"...")</f>
        <v>0.23915071917714642</v>
      </c>
    </row>
    <row r="28" spans="1:5">
      <c r="A28" s="27" t="s">
        <v>28</v>
      </c>
      <c r="B28" s="14">
        <f>SUM(B30:B32)+B34</f>
        <v>1167.2016079833334</v>
      </c>
      <c r="C28" s="14">
        <f>SUM(C30:C32)+C34</f>
        <v>1167.4340325799999</v>
      </c>
      <c r="D28" s="14">
        <f t="shared" si="1"/>
        <v>-0.23242459666653303</v>
      </c>
      <c r="E28" s="15">
        <f t="shared" si="2"/>
        <v>-1.9909013287275899E-4</v>
      </c>
    </row>
    <row r="29" spans="1:5">
      <c r="A29" s="20" t="s">
        <v>29</v>
      </c>
      <c r="B29" s="17">
        <f>B30+B31+B32</f>
        <v>819.27924108333332</v>
      </c>
      <c r="C29" s="17">
        <f>C30+C31+C32</f>
        <v>812.35641124999984</v>
      </c>
      <c r="D29" s="17">
        <f t="shared" si="1"/>
        <v>6.9228298333334806</v>
      </c>
      <c r="E29" s="18">
        <f t="shared" si="2"/>
        <v>8.5219119803351985E-3</v>
      </c>
    </row>
    <row r="30" spans="1:5">
      <c r="A30" s="28" t="s">
        <v>30</v>
      </c>
      <c r="B30" s="21">
        <v>474.13963816999996</v>
      </c>
      <c r="C30" s="21">
        <v>481.18427152999993</v>
      </c>
      <c r="D30" s="17">
        <f t="shared" si="1"/>
        <v>-7.0446333599999775</v>
      </c>
      <c r="E30" s="18">
        <f t="shared" si="2"/>
        <v>-1.4640198728026738E-2</v>
      </c>
    </row>
    <row r="31" spans="1:5">
      <c r="A31" s="28" t="s">
        <v>19</v>
      </c>
      <c r="B31" s="21">
        <v>320.01452599999999</v>
      </c>
      <c r="C31" s="21">
        <v>307.47721435</v>
      </c>
      <c r="D31" s="17">
        <f t="shared" si="1"/>
        <v>12.537311649999992</v>
      </c>
      <c r="E31" s="18">
        <f t="shared" si="2"/>
        <v>4.0774766600196993E-2</v>
      </c>
    </row>
    <row r="32" spans="1:5">
      <c r="A32" s="28" t="s">
        <v>20</v>
      </c>
      <c r="B32" s="21">
        <v>25.125076913333331</v>
      </c>
      <c r="C32" s="21">
        <v>23.694925370000004</v>
      </c>
      <c r="D32" s="17">
        <f t="shared" si="1"/>
        <v>1.4301515433333272</v>
      </c>
      <c r="E32" s="18">
        <f t="shared" si="2"/>
        <v>6.0356870553558824E-2</v>
      </c>
    </row>
    <row r="33" spans="1:5">
      <c r="A33" s="29"/>
      <c r="B33" s="30"/>
      <c r="C33" s="30"/>
      <c r="D33" s="25"/>
      <c r="E33" s="26"/>
    </row>
    <row r="34" spans="1:5">
      <c r="A34" s="20" t="s">
        <v>31</v>
      </c>
      <c r="B34" s="21">
        <f>B35+B36</f>
        <v>347.92236689999999</v>
      </c>
      <c r="C34" s="21">
        <f>C35+C36</f>
        <v>355.07762133</v>
      </c>
      <c r="D34" s="17">
        <f>B34-C34</f>
        <v>-7.1552544300000136</v>
      </c>
      <c r="E34" s="18">
        <f t="shared" ref="E34:E36" si="3">IFERROR(+D34/C34,"...")</f>
        <v>-2.0151240180101646E-2</v>
      </c>
    </row>
    <row r="35" spans="1:5">
      <c r="A35" s="28" t="s">
        <v>32</v>
      </c>
      <c r="B35" s="21">
        <v>307.06115489999996</v>
      </c>
      <c r="C35" s="21">
        <v>314.21640932999998</v>
      </c>
      <c r="D35" s="17">
        <f>B35-C35</f>
        <v>-7.1552544300000136</v>
      </c>
      <c r="E35" s="18">
        <f t="shared" si="3"/>
        <v>-2.2771740168685269E-2</v>
      </c>
    </row>
    <row r="36" spans="1:5">
      <c r="A36" s="28" t="s">
        <v>33</v>
      </c>
      <c r="B36" s="21">
        <v>40.861212000000002</v>
      </c>
      <c r="C36" s="21">
        <v>40.861212000000002</v>
      </c>
      <c r="D36" s="17">
        <f>B36-C36</f>
        <v>0</v>
      </c>
      <c r="E36" s="18">
        <f t="shared" si="3"/>
        <v>0</v>
      </c>
    </row>
    <row r="37" spans="1:5">
      <c r="A37" s="29"/>
      <c r="B37" s="30"/>
      <c r="C37" s="30"/>
      <c r="D37" s="25"/>
      <c r="E37" s="26"/>
    </row>
    <row r="38" spans="1:5">
      <c r="A38" s="27" t="s">
        <v>34</v>
      </c>
      <c r="B38" s="31">
        <v>691.97865176366645</v>
      </c>
      <c r="C38" s="31">
        <v>332.93249344000003</v>
      </c>
      <c r="D38" s="14">
        <f t="shared" ref="D38:D49" si="4">B38-C38</f>
        <v>359.04615832366642</v>
      </c>
      <c r="E38" s="15">
        <f>IFERROR(+D38/C38,"...")</f>
        <v>1.0784353146604855</v>
      </c>
    </row>
    <row r="39" spans="1:5">
      <c r="A39" s="32" t="s">
        <v>35</v>
      </c>
      <c r="B39" s="33">
        <f>+B38/B50</f>
        <v>7.2761658445362025E-3</v>
      </c>
      <c r="C39" s="33">
        <f>+C38/C50</f>
        <v>3.6860865026449993E-3</v>
      </c>
      <c r="D39" s="33">
        <f t="shared" si="4"/>
        <v>3.5900793418912032E-3</v>
      </c>
      <c r="E39" s="34"/>
    </row>
    <row r="40" spans="1:5">
      <c r="A40" s="35" t="s">
        <v>36</v>
      </c>
      <c r="B40" s="36">
        <f>+B12-B28</f>
        <v>-67.687071699999933</v>
      </c>
      <c r="C40" s="36">
        <f>+C12-C28</f>
        <v>-127.29789649999998</v>
      </c>
      <c r="D40" s="36">
        <f t="shared" si="4"/>
        <v>59.610824800000046</v>
      </c>
      <c r="E40" s="37">
        <f>IFERROR(+D40/C40,"...")</f>
        <v>-0.46827816043291853</v>
      </c>
    </row>
    <row r="41" spans="1:5">
      <c r="A41" s="32" t="s">
        <v>35</v>
      </c>
      <c r="B41" s="33">
        <f>B40/B50</f>
        <v>-7.1173056851531072E-4</v>
      </c>
      <c r="C41" s="33">
        <f>C40/C50</f>
        <v>-1.4093879911073121E-3</v>
      </c>
      <c r="D41" s="33">
        <f t="shared" si="4"/>
        <v>6.976574225920014E-4</v>
      </c>
      <c r="E41" s="38"/>
    </row>
    <row r="42" spans="1:5">
      <c r="A42" s="39" t="s">
        <v>37</v>
      </c>
      <c r="B42" s="36">
        <f>B12+B17+B19-B28</f>
        <v>38.046591930000204</v>
      </c>
      <c r="C42" s="36">
        <f>C12+C17+C19-C29-C34</f>
        <v>-68.516555139999753</v>
      </c>
      <c r="D42" s="36">
        <f t="shared" si="4"/>
        <v>106.56314706999996</v>
      </c>
      <c r="E42" s="37">
        <f>IFERROR(+D42/C42,"...")</f>
        <v>-1.5552904966144265</v>
      </c>
    </row>
    <row r="43" spans="1:5">
      <c r="A43" s="32" t="s">
        <v>38</v>
      </c>
      <c r="B43" s="33">
        <f>B42/B50</f>
        <v>4.000604816297453E-4</v>
      </c>
      <c r="C43" s="33">
        <f>C42/C50</f>
        <v>-7.5858606199637917E-4</v>
      </c>
      <c r="D43" s="33">
        <f t="shared" si="4"/>
        <v>1.1586465436261245E-3</v>
      </c>
      <c r="E43" s="26" t="s">
        <v>0</v>
      </c>
    </row>
    <row r="44" spans="1:5">
      <c r="A44" s="39" t="s">
        <v>39</v>
      </c>
      <c r="B44" s="36">
        <f>B10-B28</f>
        <v>237.95925735000014</v>
      </c>
      <c r="C44" s="36">
        <f>C10-C28</f>
        <v>-64.790087059999678</v>
      </c>
      <c r="D44" s="36">
        <f t="shared" si="4"/>
        <v>302.74934440999982</v>
      </c>
      <c r="E44" s="37">
        <f>IFERROR(+D44/C44,"...")</f>
        <v>-4.6727726130331479</v>
      </c>
    </row>
    <row r="45" spans="1:5">
      <c r="A45" s="32" t="s">
        <v>38</v>
      </c>
      <c r="B45" s="33">
        <f>B44/B50</f>
        <v>2.5021451403281331E-3</v>
      </c>
      <c r="C45" s="33">
        <f>C44/C50</f>
        <v>-7.173281975257213E-4</v>
      </c>
      <c r="D45" s="33">
        <f t="shared" si="4"/>
        <v>3.2194733378538543E-3</v>
      </c>
      <c r="E45" s="26" t="s">
        <v>0</v>
      </c>
    </row>
    <row r="46" spans="1:5">
      <c r="A46" s="35" t="s">
        <v>40</v>
      </c>
      <c r="B46" s="36">
        <f>B10-B27+B34</f>
        <v>-106.09702751366632</v>
      </c>
      <c r="C46" s="36">
        <f>C10-C27+C34</f>
        <v>-42.644959169999822</v>
      </c>
      <c r="D46" s="36">
        <f t="shared" si="4"/>
        <v>-63.452068343666497</v>
      </c>
      <c r="E46" s="37">
        <f>IFERROR(+D46/C46,"...")</f>
        <v>1.4879148574330026</v>
      </c>
    </row>
    <row r="47" spans="1:5">
      <c r="A47" s="32" t="s">
        <v>38</v>
      </c>
      <c r="B47" s="33">
        <f>B46/B50</f>
        <v>-1.1156118268015776E-3</v>
      </c>
      <c r="C47" s="33">
        <f>C46/C50</f>
        <v>-4.7214679101519492E-4</v>
      </c>
      <c r="D47" s="33">
        <f t="shared" si="4"/>
        <v>-6.4346503578638272E-4</v>
      </c>
      <c r="E47" s="26" t="s">
        <v>0</v>
      </c>
    </row>
    <row r="48" spans="1:5">
      <c r="A48" s="40" t="s">
        <v>41</v>
      </c>
      <c r="B48" s="41">
        <f>+B10-B27</f>
        <v>-454.0193944136663</v>
      </c>
      <c r="C48" s="41">
        <f>+C10-C27</f>
        <v>-397.72258049999982</v>
      </c>
      <c r="D48" s="41">
        <f t="shared" si="4"/>
        <v>-56.296813913666483</v>
      </c>
      <c r="E48" s="42">
        <f>(IFERROR(+D48/C48,"..."))</f>
        <v>0.1415479449089678</v>
      </c>
    </row>
    <row r="49" spans="1:5">
      <c r="A49" s="43" t="s">
        <v>38</v>
      </c>
      <c r="B49" s="44">
        <f>B48/B50</f>
        <v>-4.7740207042080698E-3</v>
      </c>
      <c r="C49" s="44">
        <f>C48/C50</f>
        <v>-4.4034147001707222E-3</v>
      </c>
      <c r="D49" s="44">
        <f t="shared" si="4"/>
        <v>-3.706060040373476E-4</v>
      </c>
      <c r="E49" s="45" t="s">
        <v>0</v>
      </c>
    </row>
    <row r="50" spans="1:5">
      <c r="A50" s="46" t="s">
        <v>42</v>
      </c>
      <c r="B50" s="47">
        <v>95102.1</v>
      </c>
      <c r="C50" s="47">
        <v>90321.4</v>
      </c>
      <c r="D50" s="48"/>
      <c r="E50" s="49"/>
    </row>
    <row r="51" spans="1:5">
      <c r="A51" s="50" t="s">
        <v>43</v>
      </c>
      <c r="B51" s="50"/>
      <c r="C51" s="50"/>
      <c r="D51" s="50"/>
      <c r="E51" s="50"/>
    </row>
    <row r="52" spans="1:5">
      <c r="A52" s="51" t="s">
        <v>44</v>
      </c>
      <c r="B52" s="51"/>
      <c r="C52" s="51"/>
      <c r="D52" s="51"/>
      <c r="E52" s="51"/>
    </row>
    <row r="53" spans="1:5">
      <c r="A53" s="51" t="s">
        <v>45</v>
      </c>
      <c r="B53" s="51"/>
      <c r="C53" s="51"/>
      <c r="D53" s="51"/>
      <c r="E53" s="51"/>
    </row>
  </sheetData>
  <mergeCells count="10">
    <mergeCell ref="A51:E51"/>
    <mergeCell ref="A52:E52"/>
    <mergeCell ref="A53:E53"/>
    <mergeCell ref="B1:C1"/>
    <mergeCell ref="D1:E1"/>
    <mergeCell ref="A2:E2"/>
    <mergeCell ref="A3:E3"/>
    <mergeCell ref="A4:E4"/>
    <mergeCell ref="D5:E6"/>
    <mergeCell ref="A6:A7"/>
  </mergeCells>
  <hyperlinks>
    <hyperlink ref="A17" location="'Empresas Publicas'!A1" display="Balance Operacional de las Empresas Públicas " xr:uid="{EE9EB8C5-3FCA-44C2-849E-D45344885931}"/>
    <hyperlink ref="A15" location="'Agencias Consolidadas'!A1" display="Agencias Consolidadas" xr:uid="{65DFC566-CC31-4736-A9E3-21A2D42A8A02}"/>
  </hyperlinks>
  <pageMargins left="0.7" right="0.7" top="0.75" bottom="0.75" header="0.3" footer="0.3"/>
  <pageSetup scale="8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66E4-5611-E846-A2F6-5C4FBD4F0C37}">
  <dimension ref="A1:E46"/>
  <sheetViews>
    <sheetView tabSelected="1" workbookViewId="0">
      <selection sqref="A1:XFD1048576"/>
    </sheetView>
  </sheetViews>
  <sheetFormatPr baseColWidth="10" defaultColWidth="11" defaultRowHeight="15"/>
  <cols>
    <col min="1" max="1" width="48.5" bestFit="1" customWidth="1"/>
  </cols>
  <sheetData>
    <row r="1" spans="1:5" ht="16">
      <c r="A1" s="1" t="s">
        <v>0</v>
      </c>
      <c r="B1" s="52"/>
      <c r="C1" s="52"/>
      <c r="D1" s="53" t="s">
        <v>46</v>
      </c>
      <c r="E1" s="53"/>
    </row>
    <row r="2" spans="1:5">
      <c r="A2" s="52" t="s">
        <v>47</v>
      </c>
      <c r="B2" s="52"/>
      <c r="C2" s="52"/>
      <c r="D2" s="52"/>
      <c r="E2" s="52"/>
    </row>
    <row r="3" spans="1:5">
      <c r="A3" s="52" t="s">
        <v>48</v>
      </c>
      <c r="B3" s="52"/>
      <c r="C3" s="52"/>
      <c r="D3" s="52"/>
      <c r="E3" s="52"/>
    </row>
    <row r="4" spans="1:5">
      <c r="A4" s="60" t="s">
        <v>49</v>
      </c>
      <c r="B4" s="60"/>
      <c r="C4" s="60"/>
      <c r="D4" s="60"/>
      <c r="E4" s="60"/>
    </row>
    <row r="5" spans="1:5">
      <c r="A5" s="61" t="s">
        <v>0</v>
      </c>
      <c r="B5" s="3" t="s">
        <v>5</v>
      </c>
      <c r="C5" s="3" t="s">
        <v>5</v>
      </c>
      <c r="D5" s="57" t="s">
        <v>6</v>
      </c>
      <c r="E5" s="57"/>
    </row>
    <row r="6" spans="1:5">
      <c r="A6" s="62" t="s">
        <v>7</v>
      </c>
      <c r="B6" s="4">
        <v>2026</v>
      </c>
      <c r="C6" s="4">
        <v>2025</v>
      </c>
      <c r="D6" s="58"/>
      <c r="E6" s="58"/>
    </row>
    <row r="7" spans="1:5">
      <c r="A7" s="62"/>
      <c r="B7" s="5" t="s">
        <v>8</v>
      </c>
      <c r="C7" s="5" t="s">
        <v>9</v>
      </c>
      <c r="D7" s="6" t="s">
        <v>10</v>
      </c>
      <c r="E7" s="6" t="s">
        <v>11</v>
      </c>
    </row>
    <row r="8" spans="1:5">
      <c r="A8" s="63" t="s">
        <v>0</v>
      </c>
      <c r="B8" s="64" t="s">
        <v>12</v>
      </c>
      <c r="C8" s="64" t="s">
        <v>13</v>
      </c>
      <c r="D8" s="9" t="s">
        <v>14</v>
      </c>
      <c r="E8" s="9" t="s">
        <v>15</v>
      </c>
    </row>
    <row r="9" spans="1:5">
      <c r="A9" s="65"/>
      <c r="B9" s="66"/>
      <c r="C9" s="66"/>
      <c r="D9" s="66"/>
      <c r="E9" s="67"/>
    </row>
    <row r="10" spans="1:5">
      <c r="A10" s="68" t="s">
        <v>16</v>
      </c>
      <c r="B10" s="31">
        <f>B12+B19+B21</f>
        <v>816.11815223999997</v>
      </c>
      <c r="C10" s="31">
        <f>C12+C19+C21</f>
        <v>650.96493212999997</v>
      </c>
      <c r="D10" s="31">
        <f>B10-C10</f>
        <v>165.15322011000001</v>
      </c>
      <c r="E10" s="69">
        <f>IFERROR(+D10/C10,"...")</f>
        <v>0.25370524886741264</v>
      </c>
    </row>
    <row r="11" spans="1:5">
      <c r="A11" s="65"/>
      <c r="B11" s="21"/>
      <c r="C11" s="21"/>
      <c r="D11" s="21" t="s">
        <v>0</v>
      </c>
      <c r="E11" s="70" t="s">
        <v>0</v>
      </c>
    </row>
    <row r="12" spans="1:5">
      <c r="A12" s="71" t="s">
        <v>50</v>
      </c>
      <c r="B12" s="31">
        <f>SUM(B13+B17)</f>
        <v>618.65361637000001</v>
      </c>
      <c r="C12" s="31">
        <f>SUM(C13+C17)</f>
        <v>650.96493212999997</v>
      </c>
      <c r="D12" s="31">
        <f t="shared" ref="D12:D17" si="0">B12-C12</f>
        <v>-32.311315759999957</v>
      </c>
      <c r="E12" s="69">
        <f t="shared" ref="E12:E17" si="1">IFERROR(+D12/C12,"...")</f>
        <v>-4.9636031320881159E-2</v>
      </c>
    </row>
    <row r="13" spans="1:5">
      <c r="A13" s="72" t="s">
        <v>51</v>
      </c>
      <c r="B13" s="21">
        <f>+B14+B15</f>
        <v>485.30257399999999</v>
      </c>
      <c r="C13" s="21">
        <f>C14+C15</f>
        <v>471.36672741999996</v>
      </c>
      <c r="D13" s="21">
        <f t="shared" si="0"/>
        <v>13.935846580000032</v>
      </c>
      <c r="E13" s="70">
        <f t="shared" si="1"/>
        <v>2.9564765116700382E-2</v>
      </c>
    </row>
    <row r="14" spans="1:5">
      <c r="A14" s="73" t="s">
        <v>52</v>
      </c>
      <c r="B14" s="21">
        <v>218.22886984000002</v>
      </c>
      <c r="C14" s="21">
        <v>218.22867252999998</v>
      </c>
      <c r="D14" s="21">
        <f t="shared" si="0"/>
        <v>1.9731000003275767E-4</v>
      </c>
      <c r="E14" s="70">
        <f t="shared" si="1"/>
        <v>9.0414333618618973E-7</v>
      </c>
    </row>
    <row r="15" spans="1:5">
      <c r="A15" s="73" t="s">
        <v>53</v>
      </c>
      <c r="B15" s="21">
        <v>267.07370415999998</v>
      </c>
      <c r="C15" s="21">
        <v>253.13805489000001</v>
      </c>
      <c r="D15" s="21">
        <f t="shared" si="0"/>
        <v>13.935649269999971</v>
      </c>
      <c r="E15" s="70">
        <f t="shared" si="1"/>
        <v>5.5051577590953853E-2</v>
      </c>
    </row>
    <row r="16" spans="1:5">
      <c r="A16" s="72" t="s">
        <v>54</v>
      </c>
      <c r="B16" s="21">
        <v>12.405418599999999</v>
      </c>
      <c r="C16" s="21">
        <v>14.34362928</v>
      </c>
      <c r="D16" s="21">
        <f t="shared" si="0"/>
        <v>-1.938210680000001</v>
      </c>
      <c r="E16" s="70">
        <f t="shared" si="1"/>
        <v>-0.13512693629795214</v>
      </c>
    </row>
    <row r="17" spans="1:5">
      <c r="A17" s="72" t="s">
        <v>55</v>
      </c>
      <c r="B17" s="21">
        <v>133.35104236999999</v>
      </c>
      <c r="C17" s="21">
        <v>179.59820471</v>
      </c>
      <c r="D17" s="21">
        <f t="shared" si="0"/>
        <v>-46.247162340000017</v>
      </c>
      <c r="E17" s="70">
        <f t="shared" si="1"/>
        <v>-0.25750347791435901</v>
      </c>
    </row>
    <row r="18" spans="1:5">
      <c r="A18" s="74"/>
      <c r="B18" s="31"/>
      <c r="C18" s="31"/>
      <c r="D18" s="31"/>
      <c r="E18" s="70"/>
    </row>
    <row r="19" spans="1:5">
      <c r="A19" s="75" t="s">
        <v>23</v>
      </c>
      <c r="B19" s="21">
        <v>197.46453586999999</v>
      </c>
      <c r="C19" s="21">
        <v>0</v>
      </c>
      <c r="D19" s="21">
        <f>B19-C19</f>
        <v>197.46453586999999</v>
      </c>
      <c r="E19" s="70" t="str">
        <f>IFERROR(+D19/C19,"...")</f>
        <v>...</v>
      </c>
    </row>
    <row r="20" spans="1:5">
      <c r="A20" s="74"/>
      <c r="B20" s="31"/>
      <c r="C20" s="31"/>
      <c r="D20" s="31" t="s">
        <v>0</v>
      </c>
      <c r="E20" s="70"/>
    </row>
    <row r="21" spans="1:5">
      <c r="A21" s="75" t="s">
        <v>26</v>
      </c>
      <c r="B21" s="21">
        <v>0</v>
      </c>
      <c r="C21" s="21">
        <v>0</v>
      </c>
      <c r="D21" s="21">
        <f>B21-C21</f>
        <v>0</v>
      </c>
      <c r="E21" s="70" t="str">
        <f>IFERROR(+D21/C21,"...")</f>
        <v>...</v>
      </c>
    </row>
    <row r="22" spans="1:5">
      <c r="A22" s="74"/>
      <c r="B22" s="21"/>
      <c r="C22" s="21"/>
      <c r="D22" s="21" t="s">
        <v>0</v>
      </c>
      <c r="E22" s="69" t="s">
        <v>0</v>
      </c>
    </row>
    <row r="23" spans="1:5">
      <c r="A23" s="68" t="s">
        <v>27</v>
      </c>
      <c r="B23" s="31">
        <f>+B25+B37</f>
        <v>1574.0284163099996</v>
      </c>
      <c r="C23" s="31">
        <f>SUM(C25+C37)</f>
        <v>1119.9086933899998</v>
      </c>
      <c r="D23" s="31">
        <f>B23-C23</f>
        <v>454.11972291999973</v>
      </c>
      <c r="E23" s="69">
        <f>IFERROR(+D23/C23,"...")</f>
        <v>0.40549709596892641</v>
      </c>
    </row>
    <row r="24" spans="1:5">
      <c r="A24" s="74"/>
      <c r="B24" s="21"/>
      <c r="C24" s="21"/>
      <c r="D24" s="21" t="s">
        <v>0</v>
      </c>
      <c r="E24" s="69" t="s">
        <v>0</v>
      </c>
    </row>
    <row r="25" spans="1:5">
      <c r="A25" s="71" t="s">
        <v>56</v>
      </c>
      <c r="B25" s="31">
        <f>+B26+B27+B28+B30+B31</f>
        <v>865.64369406999992</v>
      </c>
      <c r="C25" s="31">
        <f>+C26+C27+C28+C30+C31</f>
        <v>851.31484155999988</v>
      </c>
      <c r="D25" s="31">
        <f t="shared" ref="D25:D31" si="2">B25-C25</f>
        <v>14.328852510000047</v>
      </c>
      <c r="E25" s="69">
        <f t="shared" ref="E25:E31" si="3">IFERROR(+D25/C25,"...")</f>
        <v>1.6831437454729446E-2</v>
      </c>
    </row>
    <row r="26" spans="1:5">
      <c r="A26" s="72" t="s">
        <v>57</v>
      </c>
      <c r="B26" s="21">
        <v>317.93609192999998</v>
      </c>
      <c r="C26" s="21">
        <v>321.56395682999994</v>
      </c>
      <c r="D26" s="21">
        <f t="shared" si="2"/>
        <v>-3.6278648999999632</v>
      </c>
      <c r="E26" s="70">
        <f t="shared" si="3"/>
        <v>-1.1281938858333845E-2</v>
      </c>
    </row>
    <row r="27" spans="1:5">
      <c r="A27" s="72" t="s">
        <v>58</v>
      </c>
      <c r="B27" s="21">
        <v>37.435623829999997</v>
      </c>
      <c r="C27" s="21">
        <v>39.529163729999993</v>
      </c>
      <c r="D27" s="21">
        <f t="shared" si="2"/>
        <v>-2.0935398999999961</v>
      </c>
      <c r="E27" s="70">
        <f t="shared" si="3"/>
        <v>-5.2961907170607288E-2</v>
      </c>
    </row>
    <row r="28" spans="1:5">
      <c r="A28" s="72" t="s">
        <v>59</v>
      </c>
      <c r="B28" s="21">
        <v>157.54773992</v>
      </c>
      <c r="C28" s="21">
        <v>130.11006810000001</v>
      </c>
      <c r="D28" s="21">
        <f t="shared" si="2"/>
        <v>27.437671819999991</v>
      </c>
      <c r="E28" s="70">
        <f t="shared" si="3"/>
        <v>0.2108804662135135</v>
      </c>
    </row>
    <row r="29" spans="1:5">
      <c r="A29" s="72" t="s">
        <v>54</v>
      </c>
      <c r="B29" s="21">
        <v>12.405418599999999</v>
      </c>
      <c r="C29" s="21">
        <v>14.34362928</v>
      </c>
      <c r="D29" s="21">
        <f t="shared" si="2"/>
        <v>-1.938210680000001</v>
      </c>
      <c r="E29" s="70">
        <f t="shared" si="3"/>
        <v>-0.13512693629795214</v>
      </c>
    </row>
    <row r="30" spans="1:5">
      <c r="A30" s="72" t="s">
        <v>60</v>
      </c>
      <c r="B30" s="21">
        <v>347.92236689999999</v>
      </c>
      <c r="C30" s="21">
        <v>355.07762133</v>
      </c>
      <c r="D30" s="21">
        <f t="shared" si="2"/>
        <v>-7.1552544300000136</v>
      </c>
      <c r="E30" s="70">
        <f t="shared" si="3"/>
        <v>-2.0151240180101646E-2</v>
      </c>
    </row>
    <row r="31" spans="1:5">
      <c r="A31" s="72" t="s">
        <v>61</v>
      </c>
      <c r="B31" s="21">
        <v>4.8018714899999999</v>
      </c>
      <c r="C31" s="21">
        <v>5.0340315699999998</v>
      </c>
      <c r="D31" s="21">
        <f t="shared" si="2"/>
        <v>-0.23216007999999988</v>
      </c>
      <c r="E31" s="70">
        <f t="shared" si="3"/>
        <v>-4.6118121583413094E-2</v>
      </c>
    </row>
    <row r="32" spans="1:5">
      <c r="A32" s="74"/>
      <c r="B32" s="21"/>
      <c r="C32" s="21"/>
      <c r="D32" s="21" t="s">
        <v>0</v>
      </c>
      <c r="E32" s="70" t="s">
        <v>0</v>
      </c>
    </row>
    <row r="33" spans="1:5">
      <c r="A33" s="76" t="s">
        <v>62</v>
      </c>
      <c r="B33" s="77">
        <f>B12-B25</f>
        <v>-246.99007769999992</v>
      </c>
      <c r="C33" s="77">
        <f>C12-C25</f>
        <v>-200.34990942999991</v>
      </c>
      <c r="D33" s="77">
        <f t="shared" ref="D33:D41" si="4">B33-C33</f>
        <v>-46.640168270000004</v>
      </c>
      <c r="E33" s="78">
        <f>IFERROR(+D33/C33,"...")</f>
        <v>0.23279355804398591</v>
      </c>
    </row>
    <row r="34" spans="1:5">
      <c r="A34" s="79" t="s">
        <v>38</v>
      </c>
      <c r="B34" s="80">
        <f>+B33/B43</f>
        <v>-2.5971043510080206E-3</v>
      </c>
      <c r="C34" s="80">
        <f>+C33/C43</f>
        <v>-2.218188706441662E-3</v>
      </c>
      <c r="D34" s="80">
        <f t="shared" si="4"/>
        <v>-3.7891564456635869E-4</v>
      </c>
      <c r="E34" s="69" t="s">
        <v>0</v>
      </c>
    </row>
    <row r="35" spans="1:5">
      <c r="A35" s="81" t="s">
        <v>63</v>
      </c>
      <c r="B35" s="77">
        <f>B10-B25</f>
        <v>-49.525541829999952</v>
      </c>
      <c r="C35" s="77">
        <f>C10-C25</f>
        <v>-200.34990942999991</v>
      </c>
      <c r="D35" s="77">
        <f t="shared" si="4"/>
        <v>150.82436759999996</v>
      </c>
      <c r="E35" s="78">
        <f>IFERROR(+D35/C35,"...")</f>
        <v>-0.75280477055916195</v>
      </c>
    </row>
    <row r="36" spans="1:5">
      <c r="A36" s="79" t="s">
        <v>38</v>
      </c>
      <c r="B36" s="80">
        <f>+B35/B43</f>
        <v>-5.2076181104307841E-4</v>
      </c>
      <c r="C36" s="80">
        <f>+C35/C43</f>
        <v>-2.218188706441662E-3</v>
      </c>
      <c r="D36" s="80">
        <f t="shared" si="4"/>
        <v>1.6974268953985835E-3</v>
      </c>
      <c r="E36" s="82" t="s">
        <v>0</v>
      </c>
    </row>
    <row r="37" spans="1:5">
      <c r="A37" s="83" t="s">
        <v>64</v>
      </c>
      <c r="B37" s="31">
        <v>708.38472223999975</v>
      </c>
      <c r="C37" s="84">
        <v>268.59385183000001</v>
      </c>
      <c r="D37" s="31">
        <f t="shared" si="4"/>
        <v>439.79087040999974</v>
      </c>
      <c r="E37" s="69">
        <f>IFERROR(+D37/C37,"...")</f>
        <v>1.6373824918686328</v>
      </c>
    </row>
    <row r="38" spans="1:5">
      <c r="A38" s="79" t="s">
        <v>38</v>
      </c>
      <c r="B38" s="80">
        <f>+B37/B43</f>
        <v>7.4486759203003898E-3</v>
      </c>
      <c r="C38" s="80">
        <f>+C37/C43</f>
        <v>2.9737565165066089E-3</v>
      </c>
      <c r="D38" s="80">
        <f t="shared" si="4"/>
        <v>4.4749194037937805E-3</v>
      </c>
      <c r="E38" s="69" t="s">
        <v>0</v>
      </c>
    </row>
    <row r="39" spans="1:5">
      <c r="A39" s="76" t="s">
        <v>40</v>
      </c>
      <c r="B39" s="77">
        <f>B41+B30</f>
        <v>-409.9878971699996</v>
      </c>
      <c r="C39" s="77">
        <f>C41+C30</f>
        <v>-113.86613992999986</v>
      </c>
      <c r="D39" s="77">
        <f t="shared" si="4"/>
        <v>-296.12175723999974</v>
      </c>
      <c r="E39" s="78">
        <f>IFERROR(+D39/C39,"...")</f>
        <v>2.600612942724176</v>
      </c>
    </row>
    <row r="40" spans="1:5">
      <c r="A40" s="79" t="s">
        <v>38</v>
      </c>
      <c r="B40" s="80">
        <f>+B39/B43</f>
        <v>-4.3110288539369747E-3</v>
      </c>
      <c r="C40" s="80">
        <f>+C39/C43</f>
        <v>-1.2606773137927431E-3</v>
      </c>
      <c r="D40" s="33">
        <f t="shared" si="4"/>
        <v>-3.0503515401442316E-3</v>
      </c>
      <c r="E40" s="82" t="s">
        <v>0</v>
      </c>
    </row>
    <row r="41" spans="1:5">
      <c r="A41" s="40" t="s">
        <v>65</v>
      </c>
      <c r="B41" s="41">
        <f>SUM(B10-B23)</f>
        <v>-757.91026406999958</v>
      </c>
      <c r="C41" s="41">
        <f>SUM(C10-C23)</f>
        <v>-468.94376125999986</v>
      </c>
      <c r="D41" s="41">
        <f t="shared" si="4"/>
        <v>-288.96650280999972</v>
      </c>
      <c r="E41" s="42">
        <f>IFERROR(+D41/C41,"...")</f>
        <v>0.61620715890020328</v>
      </c>
    </row>
    <row r="42" spans="1:5">
      <c r="A42" s="85" t="s">
        <v>66</v>
      </c>
      <c r="B42" s="86">
        <f>+B41/B43</f>
        <v>-7.9694377313434678E-3</v>
      </c>
      <c r="C42" s="86">
        <f>+C41/C43</f>
        <v>-5.19194522294827E-3</v>
      </c>
      <c r="D42" s="44">
        <v>2.4186113457645604E-2</v>
      </c>
      <c r="E42" s="87"/>
    </row>
    <row r="43" spans="1:5">
      <c r="A43" s="46" t="s">
        <v>42</v>
      </c>
      <c r="B43" s="47">
        <v>95102.1</v>
      </c>
      <c r="C43" s="47">
        <v>90321.4</v>
      </c>
      <c r="D43" s="88"/>
      <c r="E43" s="89"/>
    </row>
    <row r="44" spans="1:5">
      <c r="A44" s="90" t="s">
        <v>67</v>
      </c>
      <c r="B44" s="90"/>
      <c r="C44" s="90"/>
      <c r="D44" s="90"/>
      <c r="E44" s="90"/>
    </row>
    <row r="45" spans="1:5">
      <c r="A45" s="91" t="s">
        <v>68</v>
      </c>
      <c r="B45" s="91"/>
      <c r="C45" s="91"/>
      <c r="D45" s="91"/>
      <c r="E45" s="91"/>
    </row>
    <row r="46" spans="1:5">
      <c r="A46" s="92"/>
      <c r="B46" s="92"/>
      <c r="C46" s="92"/>
      <c r="D46" s="93"/>
      <c r="E46" s="93"/>
    </row>
  </sheetData>
  <mergeCells count="10">
    <mergeCell ref="A44:E44"/>
    <mergeCell ref="A45:E45"/>
    <mergeCell ref="D46:E46"/>
    <mergeCell ref="B1:C1"/>
    <mergeCell ref="D1:E1"/>
    <mergeCell ref="A2:E2"/>
    <mergeCell ref="A3:E3"/>
    <mergeCell ref="A4:E4"/>
    <mergeCell ref="D5:E6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SPNF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Rubilu Rodriguez</dc:creator>
  <cp:lastModifiedBy>Carolina Obando</cp:lastModifiedBy>
  <cp:lastPrinted>2026-03-03T17:37:40Z</cp:lastPrinted>
  <dcterms:created xsi:type="dcterms:W3CDTF">2026-03-03T17:36:21Z</dcterms:created>
  <dcterms:modified xsi:type="dcterms:W3CDTF">2026-03-03T18:04:26Z</dcterms:modified>
</cp:coreProperties>
</file>