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NF" sheetId="1" r:id="rId4"/>
    <sheet state="visible" name="GC" sheetId="2" r:id="rId5"/>
  </sheets>
  <definedNames/>
  <calcPr/>
  <extLst>
    <ext uri="GoogleSheetsCustomDataVersion2">
      <go:sheetsCustomData xmlns:go="http://customooxmlschemas.google.com/" r:id="rId6" roundtripDataChecksum="SHMzmJRhS01ajQh+Kf3KrT8OszZ4wN9O4eNZnmT/oRI="/>
    </ext>
  </extLst>
</workbook>
</file>

<file path=xl/sharedStrings.xml><?xml version="1.0" encoding="utf-8"?>
<sst xmlns="http://schemas.openxmlformats.org/spreadsheetml/2006/main" count="170" uniqueCount="89">
  <si>
    <t xml:space="preserve"> </t>
  </si>
  <si>
    <t>Cuadro No. 1</t>
  </si>
  <si>
    <t>BALANCE FISCAL CONSOLIDADO PRELIMINAR</t>
  </si>
  <si>
    <t>SECTOR PÚBLICO NO FINANCIERO</t>
  </si>
  <si>
    <t>(En millones de Balboas)</t>
  </si>
  <si>
    <t>Diciembre</t>
  </si>
  <si>
    <t>Diferencia</t>
  </si>
  <si>
    <t>Detalle</t>
  </si>
  <si>
    <t>Preliminar</t>
  </si>
  <si>
    <t>Revisado</t>
  </si>
  <si>
    <t>Absoluta</t>
  </si>
  <si>
    <t>Porcentual</t>
  </si>
  <si>
    <t>1</t>
  </si>
  <si>
    <t>2</t>
  </si>
  <si>
    <t>3= (1-2)</t>
  </si>
  <si>
    <t>4=3/2</t>
  </si>
  <si>
    <t>Ingresos Totales</t>
  </si>
  <si>
    <t>Ingresos Corrientes Gobierno General</t>
  </si>
  <si>
    <t>Gobierno Central</t>
  </si>
  <si>
    <t>CSS</t>
  </si>
  <si>
    <t>Agencias Consolidadas</t>
  </si>
  <si>
    <t xml:space="preserve">Balance Operacional de las Empresas Públicas </t>
  </si>
  <si>
    <t>Agencias no Consolidadas y Otros</t>
  </si>
  <si>
    <t xml:space="preserve">Ingresos de Capital </t>
  </si>
  <si>
    <r>
      <rPr>
        <rFont val="Arial"/>
        <color theme="1"/>
      </rPr>
      <t xml:space="preserve">Concesión Neta de Préstamos </t>
    </r>
    <r>
      <rPr>
        <rFont val="Arial"/>
        <color theme="1"/>
        <sz val="10.0"/>
        <vertAlign val="superscript"/>
      </rPr>
      <t>1/</t>
    </r>
  </si>
  <si>
    <t>Donaciones</t>
  </si>
  <si>
    <t>Gastos Totales</t>
  </si>
  <si>
    <t xml:space="preserve">Gastos Corrientes </t>
  </si>
  <si>
    <t>Gastos Corrientes (excluye pago de intereses)</t>
  </si>
  <si>
    <t xml:space="preserve">Gobierno Central    </t>
  </si>
  <si>
    <t xml:space="preserve"> Intereses</t>
  </si>
  <si>
    <t>Intereses Externos</t>
  </si>
  <si>
    <t>Intereses Internos</t>
  </si>
  <si>
    <t>Gastos de Capital</t>
  </si>
  <si>
    <t>%   del PIB</t>
  </si>
  <si>
    <t xml:space="preserve">Ahorro Corriente del Gobierno General  </t>
  </si>
  <si>
    <t xml:space="preserve">Ahorro Corriente del SPNF </t>
  </si>
  <si>
    <t>% del PIB</t>
  </si>
  <si>
    <t>Ahorro Total (Ingresos Totales menos Gastos Corrientes)</t>
  </si>
  <si>
    <t xml:space="preserve">Balance Primario  </t>
  </si>
  <si>
    <r>
      <rPr>
        <rFont val="Arial"/>
        <b/>
        <color theme="1"/>
      </rPr>
      <t xml:space="preserve">Balance Total </t>
    </r>
    <r>
      <rPr>
        <rFont val="Arial"/>
        <b/>
        <color theme="1"/>
        <sz val="10.0"/>
        <vertAlign val="superscript"/>
      </rPr>
      <t>2/</t>
    </r>
  </si>
  <si>
    <t>PIB Nominal Estimado para el 2025</t>
  </si>
  <si>
    <t>Fuente: CGR, Superintendencia de Bancos, BNP, CA, Entidades Descentralizadas, MEF.</t>
  </si>
  <si>
    <t>1/ Incluye concesión de préstamos de instituciones como IFARHU, BHN y BDA .</t>
  </si>
  <si>
    <t>2/ Conciliado por registros financieros.</t>
  </si>
  <si>
    <t>Nota: Contiene los ingresos del Subsistema Mixto.</t>
  </si>
  <si>
    <t>Financiamiento del Sector Pùblico No Financiero</t>
  </si>
  <si>
    <t xml:space="preserve"> (En millones de Balboas)</t>
  </si>
  <si>
    <t xml:space="preserve"> Preliminar</t>
  </si>
  <si>
    <t>TOTAL</t>
  </si>
  <si>
    <t>Deuda Externa</t>
  </si>
  <si>
    <t>Desembolso neto</t>
  </si>
  <si>
    <t>Desembolso</t>
  </si>
  <si>
    <t>Amortización</t>
  </si>
  <si>
    <t xml:space="preserve">Inversión Financiera </t>
  </si>
  <si>
    <t>Deuda Interna</t>
  </si>
  <si>
    <r>
      <rPr>
        <rFont val="Arial"/>
        <b/>
        <color theme="1"/>
      </rPr>
      <t xml:space="preserve">Recursos Bancarios </t>
    </r>
    <r>
      <rPr>
        <rFont val="Arial"/>
        <b/>
        <color theme="1"/>
        <sz val="10.0"/>
        <vertAlign val="superscript"/>
      </rPr>
      <t xml:space="preserve"> 1/</t>
    </r>
  </si>
  <si>
    <t xml:space="preserve">Banco Nacional de Panamá </t>
  </si>
  <si>
    <t>Banco Caja de Ahorro</t>
  </si>
  <si>
    <t>Bancos Privados</t>
  </si>
  <si>
    <t>Cheques en circulación</t>
  </si>
  <si>
    <r>
      <rPr>
        <rFont val="Arial"/>
        <b/>
        <color theme="1"/>
      </rPr>
      <t>Otros</t>
    </r>
    <r>
      <rPr>
        <rFont val="Arial"/>
        <b/>
        <color theme="1"/>
        <sz val="10.0"/>
        <vertAlign val="superscript"/>
      </rPr>
      <t xml:space="preserve"> 2/</t>
    </r>
  </si>
  <si>
    <t xml:space="preserve"> Preparado por: Macro Fiscal / UTPP.1/ Corresponde al uso o acumulaciones de deposito en los bancos oficiales y privados; una acumulación de dinero lleva un signo negativo (-) y un uso de dinero un signo positivo (+). 2/ Incluye depósitos en tránsito, devengado, Inversiones CUT, ajustes por transferencias, por flujos y por las operaciones de amortizaciones y desembolsos.</t>
  </si>
  <si>
    <t>Cuadro No. 2</t>
  </si>
  <si>
    <t>BALANCE FISCAL PRELIMINAR</t>
  </si>
  <si>
    <t>OPERACIONES DEL GOBIERNO CENTRAL</t>
  </si>
  <si>
    <t>( En millones de Balboas)</t>
  </si>
  <si>
    <t>Ingresos Corrientes</t>
  </si>
  <si>
    <t>1. Tributarios</t>
  </si>
  <si>
    <t>Directos</t>
  </si>
  <si>
    <t>Indirectos</t>
  </si>
  <si>
    <t xml:space="preserve">    d/c Documentos fiscales</t>
  </si>
  <si>
    <t>2. No Tributarios</t>
  </si>
  <si>
    <t>Gastos Corrientes</t>
  </si>
  <si>
    <t xml:space="preserve">Servicios Personales </t>
  </si>
  <si>
    <t xml:space="preserve">Bienes y Servicios </t>
  </si>
  <si>
    <t xml:space="preserve">Transferencias  </t>
  </si>
  <si>
    <t>Intereses de la Deuda</t>
  </si>
  <si>
    <t>Otros</t>
  </si>
  <si>
    <t xml:space="preserve">Ahorro Corriente </t>
  </si>
  <si>
    <t>Ahorro Total (Ing. Totales menos Gastos Corrientes)</t>
  </si>
  <si>
    <t xml:space="preserve">Gastos de Capital </t>
  </si>
  <si>
    <r>
      <rPr>
        <rFont val="Arial"/>
        <b/>
        <color theme="1"/>
        <sz val="10.0"/>
      </rPr>
      <t xml:space="preserve">Balance Total </t>
    </r>
    <r>
      <rPr>
        <rFont val="Arial"/>
        <b/>
        <color theme="1"/>
        <sz val="10.0"/>
        <vertAlign val="superscript"/>
      </rPr>
      <t>1/</t>
    </r>
  </si>
  <si>
    <t>%  del PIB</t>
  </si>
  <si>
    <t>Fuente: CGR, Superintendencia de Bancos de Panamá, BNP, CA, Entidades Descentralizadas, MEF.</t>
  </si>
  <si>
    <t>1/ Conciliado por registros financieros.</t>
  </si>
  <si>
    <t>Financiamiento del Gobierno Central</t>
  </si>
  <si>
    <r>
      <rPr>
        <rFont val="Arial"/>
        <b/>
        <color theme="1"/>
        <sz val="10.0"/>
      </rPr>
      <t xml:space="preserve">Recursos Bancarios  </t>
    </r>
    <r>
      <rPr>
        <rFont val="Arial"/>
        <b/>
        <color theme="1"/>
        <sz val="10.0"/>
        <vertAlign val="superscript"/>
      </rPr>
      <t>1/</t>
    </r>
  </si>
  <si>
    <r>
      <rPr>
        <rFont val="Arial"/>
        <b/>
        <color theme="1"/>
        <sz val="10.0"/>
      </rPr>
      <t xml:space="preserve">Otros </t>
    </r>
    <r>
      <rPr>
        <rFont val="Arial"/>
        <b/>
        <color theme="1"/>
        <sz val="10.0"/>
        <vertAlign val="superscript"/>
      </rPr>
      <t>2/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</si>
</sst>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_([$€-2]* #,##0.0_);_([$€-2]* \(#,##0.0\);_([$€-2]* &quot;-&quot;??_)"/>
    <numFmt numFmtId="165" formatCode="mmmm"/>
    <numFmt numFmtId="166" formatCode="#,##0.0"/>
    <numFmt numFmtId="167" formatCode="0.0%"/>
    <numFmt numFmtId="168" formatCode="_([$€-2]* #,##0.00_);_([$€-2]* \(#,##0.00\);_([$€-2]* &quot;-&quot;??_)"/>
    <numFmt numFmtId="169" formatCode="_([$€-2]* #,##0.0000000_);_([$€-2]* \(#,##0.0000000\);_([$€-2]* &quot;-&quot;??_)"/>
    <numFmt numFmtId="170" formatCode="0.0"/>
    <numFmt numFmtId="171" formatCode="_-* #,##0.000_-;\-* #,##0.000_-;_-* &quot;-&quot;??_-;_-@"/>
    <numFmt numFmtId="172" formatCode="[$-F800]dddd\,\ mmmm\ dd\,\ yyyy"/>
    <numFmt numFmtId="173" formatCode="_-* #,##0.00_-;\-* #,##0.00_-;_-* &quot;-&quot;??_-;_-@"/>
  </numFmts>
  <fonts count="25">
    <font>
      <sz val="11.0"/>
      <color theme="1"/>
      <name val="Aptos Narrow"/>
      <scheme val="minor"/>
    </font>
    <font>
      <b/>
      <sz val="12.0"/>
      <color rgb="FF0000FF"/>
      <name val="Arial"/>
    </font>
    <font>
      <sz val="11.0"/>
      <color theme="1"/>
      <name val="Aptos Narrow"/>
    </font>
    <font/>
    <font>
      <b/>
      <color theme="1"/>
      <name val="Arial"/>
    </font>
    <font>
      <b/>
      <sz val="11.0"/>
      <color theme="1"/>
      <name val="Arial"/>
    </font>
    <font>
      <color theme="1"/>
      <name val="Arial"/>
    </font>
    <font>
      <b/>
      <sz val="9.0"/>
      <color theme="1"/>
      <name val="Arial"/>
    </font>
    <font>
      <i/>
      <sz val="8.0"/>
      <color theme="1"/>
      <name val="Arial"/>
    </font>
    <font>
      <sz val="8.0"/>
      <color theme="1"/>
      <name val="Arial"/>
    </font>
    <font>
      <b/>
      <u/>
      <color theme="1"/>
      <name val="Arial"/>
    </font>
    <font>
      <b/>
      <u/>
      <color theme="1"/>
      <name val="Arial"/>
    </font>
    <font>
      <b/>
      <i/>
      <sz val="9.0"/>
      <color rgb="FFFF0000"/>
      <name val="Arial"/>
    </font>
    <font>
      <b/>
      <sz val="9.0"/>
      <color rgb="FFFF0000"/>
      <name val="Arial"/>
    </font>
    <font>
      <b/>
      <i/>
      <sz val="9.0"/>
      <color theme="1"/>
      <name val="Arial"/>
    </font>
    <font>
      <b/>
      <i/>
      <color rgb="FFFF0000"/>
      <name val="Arial"/>
    </font>
    <font>
      <b/>
      <sz val="10.0"/>
      <color theme="1"/>
      <name val="Arial"/>
    </font>
    <font>
      <sz val="10.0"/>
      <color theme="1"/>
      <name val="Arial"/>
    </font>
    <font>
      <i/>
      <sz val="10.0"/>
      <color rgb="FF0000FF"/>
      <name val="Arial"/>
    </font>
    <font>
      <b/>
      <u/>
      <sz val="10.0"/>
      <color theme="1"/>
      <name val="Arial"/>
    </font>
    <font>
      <b/>
      <u/>
      <sz val="10.0"/>
      <color theme="1"/>
      <name val="Arial"/>
    </font>
    <font>
      <sz val="10.0"/>
      <color rgb="FFFF0000"/>
      <name val="Arial"/>
    </font>
    <font>
      <sz val="11.0"/>
      <color theme="1"/>
      <name val="Arial"/>
    </font>
    <font>
      <b/>
      <i/>
      <sz val="10.0"/>
      <color rgb="FFFF0000"/>
      <name val="Arial"/>
    </font>
    <font>
      <sz val="9.0"/>
      <color theme="1"/>
      <name val="Arial"/>
    </font>
  </fonts>
  <fills count="8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  <fill>
      <patternFill patternType="solid">
        <fgColor rgb="FFBFBFBF"/>
        <bgColor rgb="FFBFBFBF"/>
      </patternFill>
    </fill>
  </fills>
  <borders count="21">
    <border/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/>
      <right/>
      <top style="thin">
        <color rgb="FF000000"/>
      </top>
      <bottom/>
    </border>
    <border>
      <left/>
      <top style="thin">
        <color rgb="FF000000"/>
      </top>
    </border>
    <border>
      <right/>
      <top style="thin">
        <color rgb="FF000000"/>
      </top>
    </border>
    <border>
      <left/>
      <right/>
      <top/>
    </border>
    <border>
      <left/>
      <bottom/>
    </border>
    <border>
      <right/>
      <bottom/>
    </border>
    <border>
      <left/>
      <right/>
      <bottom/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right/>
      <top style="thin">
        <color rgb="FF000000"/>
      </top>
      <bottom style="medium">
        <color rgb="FF000000"/>
      </bottom>
    </border>
    <border>
      <top style="thin">
        <color rgb="FF000000"/>
      </top>
    </border>
    <border>
      <left/>
    </border>
    <border>
      <right/>
    </border>
    <border>
      <bottom/>
    </border>
  </borders>
  <cellStyleXfs count="1">
    <xf borderId="0" fillId="0" fontId="0" numFmtId="0" applyAlignment="1" applyFont="1"/>
  </cellStyleXfs>
  <cellXfs count="146">
    <xf borderId="0" fillId="0" fontId="0" numFmtId="0" xfId="0" applyAlignment="1" applyFont="1">
      <alignment readingOrder="0" shrinkToFit="0" vertical="bottom" wrapText="0"/>
    </xf>
    <xf borderId="1" fillId="2" fontId="1" numFmtId="164" xfId="0" applyBorder="1" applyFill="1" applyFont="1" applyNumberFormat="1"/>
    <xf borderId="2" fillId="2" fontId="2" numFmtId="164" xfId="0" applyBorder="1" applyFont="1" applyNumberFormat="1"/>
    <xf borderId="3" fillId="0" fontId="3" numFmtId="0" xfId="0" applyBorder="1" applyFont="1"/>
    <xf borderId="2" fillId="2" fontId="4" numFmtId="164" xfId="0" applyAlignment="1" applyBorder="1" applyFont="1" applyNumberFormat="1">
      <alignment horizontal="right"/>
    </xf>
    <xf borderId="0" fillId="0" fontId="2" numFmtId="0" xfId="0" applyAlignment="1" applyFont="1">
      <alignment vertical="bottom"/>
    </xf>
    <xf borderId="2" fillId="2" fontId="5" numFmtId="164" xfId="0" applyAlignment="1" applyBorder="1" applyFont="1" applyNumberFormat="1">
      <alignment horizontal="center"/>
    </xf>
    <xf borderId="4" fillId="0" fontId="3" numFmtId="0" xfId="0" applyBorder="1" applyFont="1"/>
    <xf borderId="2" fillId="2" fontId="6" numFmtId="164" xfId="0" applyAlignment="1" applyBorder="1" applyFont="1" applyNumberFormat="1">
      <alignment horizontal="center"/>
    </xf>
    <xf borderId="5" fillId="2" fontId="6" numFmtId="22" xfId="0" applyAlignment="1" applyBorder="1" applyFont="1" applyNumberFormat="1">
      <alignment vertical="bottom"/>
    </xf>
    <xf borderId="5" fillId="2" fontId="7" numFmtId="165" xfId="0" applyAlignment="1" applyBorder="1" applyFont="1" applyNumberFormat="1">
      <alignment horizontal="center"/>
    </xf>
    <xf borderId="6" fillId="2" fontId="7" numFmtId="164" xfId="0" applyAlignment="1" applyBorder="1" applyFont="1" applyNumberFormat="1">
      <alignment horizontal="center"/>
    </xf>
    <xf borderId="7" fillId="0" fontId="3" numFmtId="0" xfId="0" applyBorder="1" applyFont="1"/>
    <xf borderId="8" fillId="2" fontId="4" numFmtId="164" xfId="0" applyAlignment="1" applyBorder="1" applyFont="1" applyNumberFormat="1">
      <alignment horizontal="center"/>
    </xf>
    <xf borderId="1" fillId="2" fontId="7" numFmtId="0" xfId="0" applyAlignment="1" applyBorder="1" applyFont="1">
      <alignment horizontal="center"/>
    </xf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1" fillId="2" fontId="7" numFmtId="49" xfId="0" applyAlignment="1" applyBorder="1" applyFont="1" applyNumberFormat="1">
      <alignment horizontal="center"/>
    </xf>
    <xf borderId="1" fillId="2" fontId="7" numFmtId="164" xfId="0" applyAlignment="1" applyBorder="1" applyFont="1" applyNumberFormat="1">
      <alignment horizontal="center" vertical="bottom"/>
    </xf>
    <xf borderId="12" fillId="2" fontId="2" numFmtId="164" xfId="0" applyAlignment="1" applyBorder="1" applyFont="1" applyNumberFormat="1">
      <alignment vertical="bottom"/>
    </xf>
    <xf borderId="12" fillId="2" fontId="7" numFmtId="2" xfId="0" applyAlignment="1" applyBorder="1" applyFont="1" applyNumberFormat="1">
      <alignment horizontal="center"/>
    </xf>
    <xf borderId="12" fillId="2" fontId="7" numFmtId="49" xfId="0" applyAlignment="1" applyBorder="1" applyFont="1" applyNumberFormat="1">
      <alignment horizontal="center" vertical="bottom"/>
    </xf>
    <xf borderId="1" fillId="2" fontId="2" numFmtId="164" xfId="0" applyAlignment="1" applyBorder="1" applyFont="1" applyNumberFormat="1">
      <alignment vertical="bottom"/>
    </xf>
    <xf borderId="1" fillId="2" fontId="2" numFmtId="166" xfId="0" applyAlignment="1" applyBorder="1" applyFont="1" applyNumberFormat="1">
      <alignment vertical="bottom"/>
    </xf>
    <xf borderId="1" fillId="2" fontId="2" numFmtId="167" xfId="0" applyAlignment="1" applyBorder="1" applyFont="1" applyNumberFormat="1">
      <alignment vertical="bottom"/>
    </xf>
    <xf borderId="1" fillId="2" fontId="4" numFmtId="164" xfId="0" applyBorder="1" applyFont="1" applyNumberFormat="1"/>
    <xf borderId="1" fillId="2" fontId="4" numFmtId="166" xfId="0" applyAlignment="1" applyBorder="1" applyFont="1" applyNumberFormat="1">
      <alignment horizontal="right"/>
    </xf>
    <xf borderId="1" fillId="2" fontId="4" numFmtId="167" xfId="0" applyAlignment="1" applyBorder="1" applyFont="1" applyNumberFormat="1">
      <alignment horizontal="right"/>
    </xf>
    <xf borderId="1" fillId="2" fontId="2" numFmtId="166" xfId="0" applyBorder="1" applyFont="1" applyNumberFormat="1"/>
    <xf borderId="1" fillId="2" fontId="6" numFmtId="166" xfId="0" applyAlignment="1" applyBorder="1" applyFont="1" applyNumberFormat="1">
      <alignment horizontal="right"/>
    </xf>
    <xf borderId="1" fillId="2" fontId="6" numFmtId="167" xfId="0" applyAlignment="1" applyBorder="1" applyFont="1" applyNumberFormat="1">
      <alignment horizontal="right"/>
    </xf>
    <xf borderId="1" fillId="2" fontId="6" numFmtId="164" xfId="0" applyBorder="1" applyFont="1" applyNumberFormat="1"/>
    <xf borderId="1" fillId="2" fontId="2" numFmtId="164" xfId="0" applyBorder="1" applyFont="1" applyNumberFormat="1"/>
    <xf borderId="1" fillId="2" fontId="2" numFmtId="167" xfId="0" applyBorder="1" applyFont="1" applyNumberFormat="1"/>
    <xf borderId="1" fillId="2" fontId="6" numFmtId="166" xfId="0" applyAlignment="1" applyBorder="1" applyFont="1" applyNumberFormat="1">
      <alignment horizontal="right" vertical="bottom"/>
    </xf>
    <xf borderId="1" fillId="2" fontId="6" numFmtId="167" xfId="0" applyAlignment="1" applyBorder="1" applyFont="1" applyNumberFormat="1">
      <alignment horizontal="right" vertical="bottom"/>
    </xf>
    <xf borderId="1" fillId="2" fontId="8" numFmtId="164" xfId="0" applyBorder="1" applyFont="1" applyNumberFormat="1"/>
    <xf borderId="1" fillId="2" fontId="9" numFmtId="10" xfId="0" applyAlignment="1" applyBorder="1" applyFont="1" applyNumberFormat="1">
      <alignment horizontal="right"/>
    </xf>
    <xf borderId="1" fillId="3" fontId="4" numFmtId="164" xfId="0" applyBorder="1" applyFill="1" applyFont="1" applyNumberFormat="1"/>
    <xf borderId="1" fillId="3" fontId="4" numFmtId="166" xfId="0" applyAlignment="1" applyBorder="1" applyFont="1" applyNumberFormat="1">
      <alignment horizontal="right"/>
    </xf>
    <xf borderId="1" fillId="3" fontId="4" numFmtId="167" xfId="0" applyAlignment="1" applyBorder="1" applyFont="1" applyNumberFormat="1">
      <alignment horizontal="right"/>
    </xf>
    <xf borderId="1" fillId="4" fontId="4" numFmtId="164" xfId="0" applyBorder="1" applyFill="1" applyFont="1" applyNumberFormat="1"/>
    <xf borderId="1" fillId="4" fontId="10" numFmtId="166" xfId="0" applyAlignment="1" applyBorder="1" applyFont="1" applyNumberFormat="1">
      <alignment horizontal="right"/>
    </xf>
    <xf borderId="1" fillId="4" fontId="11" numFmtId="167" xfId="0" applyAlignment="1" applyBorder="1" applyFont="1" applyNumberFormat="1">
      <alignment horizontal="right"/>
    </xf>
    <xf borderId="12" fillId="2" fontId="12" numFmtId="164" xfId="0" applyBorder="1" applyFont="1" applyNumberFormat="1"/>
    <xf borderId="12" fillId="2" fontId="13" numFmtId="10" xfId="0" applyAlignment="1" applyBorder="1" applyFont="1" applyNumberFormat="1">
      <alignment horizontal="right"/>
    </xf>
    <xf borderId="12" fillId="2" fontId="6" numFmtId="10" xfId="0" applyAlignment="1" applyBorder="1" applyFont="1" applyNumberFormat="1">
      <alignment horizontal="right" vertical="bottom"/>
    </xf>
    <xf borderId="1" fillId="2" fontId="14" numFmtId="164" xfId="0" applyBorder="1" applyFont="1" applyNumberFormat="1"/>
    <xf borderId="1" fillId="2" fontId="14" numFmtId="3" xfId="0" applyAlignment="1" applyBorder="1" applyFont="1" applyNumberFormat="1">
      <alignment horizontal="right"/>
    </xf>
    <xf borderId="1" fillId="2" fontId="2" numFmtId="10" xfId="0" applyAlignment="1" applyBorder="1" applyFont="1" applyNumberFormat="1">
      <alignment vertical="bottom"/>
    </xf>
    <xf borderId="2" fillId="2" fontId="9" numFmtId="164" xfId="0" applyBorder="1" applyFont="1" applyNumberFormat="1"/>
    <xf borderId="2" fillId="2" fontId="9" numFmtId="0" xfId="0" applyBorder="1" applyFont="1"/>
    <xf borderId="2" fillId="2" fontId="14" numFmtId="0" xfId="0" applyAlignment="1" applyBorder="1" applyFont="1">
      <alignment shrinkToFit="0" wrapText="1"/>
    </xf>
    <xf borderId="1" fillId="2" fontId="2" numFmtId="0" xfId="0" applyBorder="1" applyFont="1"/>
    <xf borderId="2" fillId="2" fontId="5" numFmtId="0" xfId="0" applyAlignment="1" applyBorder="1" applyFont="1">
      <alignment horizontal="center" vertical="bottom"/>
    </xf>
    <xf borderId="0" fillId="0" fontId="2" numFmtId="164" xfId="0" applyAlignment="1" applyFont="1" applyNumberFormat="1">
      <alignment vertical="bottom"/>
    </xf>
    <xf borderId="2" fillId="2" fontId="6" numFmtId="0" xfId="0" applyAlignment="1" applyBorder="1" applyFont="1">
      <alignment horizontal="center" vertical="bottom"/>
    </xf>
    <xf borderId="13" fillId="2" fontId="4" numFmtId="0" xfId="0" applyAlignment="1" applyBorder="1" applyFont="1">
      <alignment horizontal="center" vertical="bottom"/>
    </xf>
    <xf borderId="14" fillId="0" fontId="3" numFmtId="0" xfId="0" applyBorder="1" applyFont="1"/>
    <xf borderId="15" fillId="0" fontId="3" numFmtId="0" xfId="0" applyBorder="1" applyFont="1"/>
    <xf borderId="16" fillId="2" fontId="2" numFmtId="0" xfId="0" applyBorder="1" applyFont="1"/>
    <xf borderId="16" fillId="2" fontId="4" numFmtId="1" xfId="0" applyAlignment="1" applyBorder="1" applyFont="1" applyNumberFormat="1">
      <alignment horizontal="right"/>
    </xf>
    <xf borderId="0" fillId="0" fontId="2" numFmtId="168" xfId="0" applyAlignment="1" applyFont="1" applyNumberFormat="1">
      <alignment vertical="bottom"/>
    </xf>
    <xf borderId="0" fillId="0" fontId="2" numFmtId="169" xfId="0" applyAlignment="1" applyFont="1" applyNumberFormat="1">
      <alignment vertical="bottom"/>
    </xf>
    <xf borderId="1" fillId="2" fontId="15" numFmtId="170" xfId="0" applyAlignment="1" applyBorder="1" applyFont="1" applyNumberFormat="1">
      <alignment vertical="bottom"/>
    </xf>
    <xf borderId="1" fillId="2" fontId="15" numFmtId="10" xfId="0" applyAlignment="1" applyBorder="1" applyFont="1" applyNumberFormat="1">
      <alignment horizontal="right"/>
    </xf>
    <xf borderId="1" fillId="2" fontId="2" numFmtId="0" xfId="0" applyAlignment="1" applyBorder="1" applyFont="1">
      <alignment vertical="bottom"/>
    </xf>
    <xf borderId="1" fillId="5" fontId="4" numFmtId="170" xfId="0" applyAlignment="1" applyBorder="1" applyFill="1" applyFont="1" applyNumberFormat="1">
      <alignment vertical="bottom"/>
    </xf>
    <xf borderId="1" fillId="5" fontId="4" numFmtId="166" xfId="0" applyAlignment="1" applyBorder="1" applyFont="1" applyNumberFormat="1">
      <alignment horizontal="right" vertical="bottom"/>
    </xf>
    <xf borderId="1" fillId="2" fontId="6" numFmtId="170" xfId="0" applyAlignment="1" applyBorder="1" applyFont="1" applyNumberFormat="1">
      <alignment vertical="bottom"/>
    </xf>
    <xf borderId="1" fillId="2" fontId="6" numFmtId="0" xfId="0" applyAlignment="1" applyBorder="1" applyFont="1">
      <alignment vertical="bottom"/>
    </xf>
    <xf borderId="0" fillId="0" fontId="2" numFmtId="171" xfId="0" applyAlignment="1" applyFont="1" applyNumberFormat="1">
      <alignment vertical="bottom"/>
    </xf>
    <xf borderId="6" fillId="2" fontId="6" numFmtId="170" xfId="0" applyAlignment="1" applyBorder="1" applyFont="1" applyNumberFormat="1">
      <alignment shrinkToFit="0" wrapText="1"/>
    </xf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1" fillId="6" fontId="1" numFmtId="164" xfId="0" applyAlignment="1" applyBorder="1" applyFill="1" applyFont="1" applyNumberFormat="1">
      <alignment vertical="center"/>
    </xf>
    <xf borderId="2" fillId="6" fontId="5" numFmtId="164" xfId="0" applyAlignment="1" applyBorder="1" applyFont="1" applyNumberFormat="1">
      <alignment horizontal="center" vertical="center"/>
    </xf>
    <xf borderId="2" fillId="6" fontId="16" numFmtId="164" xfId="0" applyAlignment="1" applyBorder="1" applyFont="1" applyNumberFormat="1">
      <alignment horizontal="right" vertical="center"/>
    </xf>
    <xf borderId="2" fillId="6" fontId="17" numFmtId="164" xfId="0" applyAlignment="1" applyBorder="1" applyFont="1" applyNumberFormat="1">
      <alignment horizontal="center" vertical="center"/>
    </xf>
    <xf borderId="5" fillId="6" fontId="17" numFmtId="22" xfId="0" applyAlignment="1" applyBorder="1" applyFont="1" applyNumberFormat="1">
      <alignment horizontal="center" vertical="center"/>
    </xf>
    <xf borderId="5" fillId="6" fontId="7" numFmtId="165" xfId="0" applyAlignment="1" applyBorder="1" applyFont="1" applyNumberFormat="1">
      <alignment horizontal="center" vertical="center"/>
    </xf>
    <xf borderId="6" fillId="6" fontId="7" numFmtId="164" xfId="0" applyAlignment="1" applyBorder="1" applyFont="1" applyNumberFormat="1">
      <alignment horizontal="center" vertical="center"/>
    </xf>
    <xf borderId="8" fillId="6" fontId="16" numFmtId="164" xfId="0" applyAlignment="1" applyBorder="1" applyFont="1" applyNumberFormat="1">
      <alignment horizontal="center" vertical="center"/>
    </xf>
    <xf borderId="1" fillId="6" fontId="7" numFmtId="0" xfId="0" applyAlignment="1" applyBorder="1" applyFont="1">
      <alignment horizontal="center" vertical="center"/>
    </xf>
    <xf borderId="1" fillId="6" fontId="7" numFmtId="49" xfId="0" applyAlignment="1" applyBorder="1" applyFont="1" applyNumberFormat="1">
      <alignment horizontal="center" vertical="center"/>
    </xf>
    <xf borderId="1" fillId="6" fontId="7" numFmtId="164" xfId="0" applyAlignment="1" applyBorder="1" applyFont="1" applyNumberFormat="1">
      <alignment horizontal="center"/>
    </xf>
    <xf borderId="12" fillId="6" fontId="17" numFmtId="164" xfId="0" applyAlignment="1" applyBorder="1" applyFont="1" applyNumberFormat="1">
      <alignment horizontal="center" vertical="center"/>
    </xf>
    <xf borderId="12" fillId="6" fontId="7" numFmtId="49" xfId="0" applyAlignment="1" applyBorder="1" applyFont="1" applyNumberFormat="1">
      <alignment horizontal="center" vertical="center"/>
    </xf>
    <xf borderId="12" fillId="6" fontId="7" numFmtId="49" xfId="0" applyAlignment="1" applyBorder="1" applyFont="1" applyNumberFormat="1">
      <alignment horizontal="center"/>
    </xf>
    <xf borderId="1" fillId="6" fontId="17" numFmtId="164" xfId="0" applyAlignment="1" applyBorder="1" applyFont="1" applyNumberFormat="1">
      <alignment vertical="center"/>
    </xf>
    <xf borderId="1" fillId="6" fontId="16" numFmtId="49" xfId="0" applyAlignment="1" applyBorder="1" applyFont="1" applyNumberFormat="1">
      <alignment horizontal="center" vertical="center"/>
    </xf>
    <xf borderId="1" fillId="6" fontId="17" numFmtId="164" xfId="0" applyAlignment="1" applyBorder="1" applyFont="1" applyNumberFormat="1">
      <alignment horizontal="center" vertical="center"/>
    </xf>
    <xf borderId="1" fillId="6" fontId="16" numFmtId="164" xfId="0" applyAlignment="1" applyBorder="1" applyFont="1" applyNumberFormat="1">
      <alignment vertical="center"/>
    </xf>
    <xf borderId="1" fillId="6" fontId="16" numFmtId="166" xfId="0" applyAlignment="1" applyBorder="1" applyFont="1" applyNumberFormat="1">
      <alignment horizontal="right" vertical="center"/>
    </xf>
    <xf borderId="1" fillId="6" fontId="16" numFmtId="167" xfId="0" applyAlignment="1" applyBorder="1" applyFont="1" applyNumberFormat="1">
      <alignment horizontal="right" vertical="center"/>
    </xf>
    <xf borderId="1" fillId="6" fontId="17" numFmtId="166" xfId="0" applyAlignment="1" applyBorder="1" applyFont="1" applyNumberFormat="1">
      <alignment horizontal="right" vertical="center"/>
    </xf>
    <xf borderId="1" fillId="6" fontId="17" numFmtId="167" xfId="0" applyAlignment="1" applyBorder="1" applyFont="1" applyNumberFormat="1">
      <alignment horizontal="right" vertical="center"/>
    </xf>
    <xf borderId="1" fillId="6" fontId="16" numFmtId="164" xfId="0" applyAlignment="1" applyBorder="1" applyFont="1" applyNumberFormat="1">
      <alignment horizontal="left" vertical="center"/>
    </xf>
    <xf borderId="1" fillId="6" fontId="17" numFmtId="164" xfId="0" applyAlignment="1" applyBorder="1" applyFont="1" applyNumberFormat="1">
      <alignment horizontal="left" vertical="center"/>
    </xf>
    <xf borderId="1" fillId="7" fontId="16" numFmtId="164" xfId="0" applyAlignment="1" applyBorder="1" applyFill="1" applyFont="1" applyNumberFormat="1">
      <alignment horizontal="left" vertical="center"/>
    </xf>
    <xf borderId="1" fillId="7" fontId="16" numFmtId="166" xfId="0" applyAlignment="1" applyBorder="1" applyFont="1" applyNumberFormat="1">
      <alignment horizontal="right" vertical="center"/>
    </xf>
    <xf borderId="1" fillId="7" fontId="16" numFmtId="167" xfId="0" applyAlignment="1" applyBorder="1" applyFont="1" applyNumberFormat="1">
      <alignment horizontal="right" vertical="center"/>
    </xf>
    <xf borderId="1" fillId="6" fontId="8" numFmtId="164" xfId="0" applyAlignment="1" applyBorder="1" applyFont="1" applyNumberFormat="1">
      <alignment horizontal="left" vertical="center"/>
    </xf>
    <xf borderId="1" fillId="6" fontId="9" numFmtId="10" xfId="0" applyAlignment="1" applyBorder="1" applyFont="1" applyNumberFormat="1">
      <alignment horizontal="right" vertical="center"/>
    </xf>
    <xf borderId="1" fillId="7" fontId="16" numFmtId="164" xfId="0" applyAlignment="1" applyBorder="1" applyFont="1" applyNumberFormat="1">
      <alignment vertical="center"/>
    </xf>
    <xf borderId="1" fillId="6" fontId="18" numFmtId="167" xfId="0" applyAlignment="1" applyBorder="1" applyFont="1" applyNumberFormat="1">
      <alignment horizontal="right" vertical="center"/>
    </xf>
    <xf borderId="1" fillId="2" fontId="9" numFmtId="10" xfId="0" applyAlignment="1" applyBorder="1" applyFont="1" applyNumberFormat="1">
      <alignment horizontal="right" vertical="center"/>
    </xf>
    <xf borderId="1" fillId="4" fontId="16" numFmtId="164" xfId="0" applyAlignment="1" applyBorder="1" applyFont="1" applyNumberFormat="1">
      <alignment vertical="center"/>
    </xf>
    <xf borderId="1" fillId="4" fontId="19" numFmtId="166" xfId="0" applyAlignment="1" applyBorder="1" applyFont="1" applyNumberFormat="1">
      <alignment horizontal="right" vertical="center"/>
    </xf>
    <xf borderId="1" fillId="4" fontId="20" numFmtId="167" xfId="0" applyAlignment="1" applyBorder="1" applyFont="1" applyNumberFormat="1">
      <alignment horizontal="right" vertical="center"/>
    </xf>
    <xf borderId="12" fillId="6" fontId="12" numFmtId="164" xfId="0" applyAlignment="1" applyBorder="1" applyFont="1" applyNumberFormat="1">
      <alignment horizontal="left" vertical="center"/>
    </xf>
    <xf borderId="12" fillId="6" fontId="13" numFmtId="10" xfId="0" applyAlignment="1" applyBorder="1" applyFont="1" applyNumberFormat="1">
      <alignment horizontal="right" vertical="center"/>
    </xf>
    <xf borderId="12" fillId="2" fontId="13" numFmtId="10" xfId="0" applyAlignment="1" applyBorder="1" applyFont="1" applyNumberFormat="1">
      <alignment horizontal="right" vertical="center"/>
    </xf>
    <xf borderId="12" fillId="6" fontId="21" numFmtId="167" xfId="0" applyAlignment="1" applyBorder="1" applyFont="1" applyNumberFormat="1">
      <alignment horizontal="right" vertical="center"/>
    </xf>
    <xf borderId="1" fillId="6" fontId="14" numFmtId="164" xfId="0" applyAlignment="1" applyBorder="1" applyFont="1" applyNumberFormat="1">
      <alignment vertical="center"/>
    </xf>
    <xf borderId="1" fillId="6" fontId="14" numFmtId="3" xfId="0" applyAlignment="1" applyBorder="1" applyFont="1" applyNumberFormat="1">
      <alignment horizontal="right" vertical="center"/>
    </xf>
    <xf borderId="1" fillId="6" fontId="18" numFmtId="167" xfId="0" applyAlignment="1" applyBorder="1" applyFont="1" applyNumberFormat="1">
      <alignment horizontal="center" vertical="center"/>
    </xf>
    <xf borderId="1" fillId="6" fontId="17" numFmtId="167" xfId="0" applyAlignment="1" applyBorder="1" applyFont="1" applyNumberFormat="1">
      <alignment horizontal="center" vertical="center"/>
    </xf>
    <xf borderId="2" fillId="6" fontId="8" numFmtId="164" xfId="0" applyAlignment="1" applyBorder="1" applyFont="1" applyNumberFormat="1">
      <alignment horizontal="left"/>
    </xf>
    <xf borderId="2" fillId="6" fontId="9" numFmtId="0" xfId="0" applyAlignment="1" applyBorder="1" applyFont="1">
      <alignment horizontal="left"/>
    </xf>
    <xf borderId="1" fillId="6" fontId="9" numFmtId="0" xfId="0" applyAlignment="1" applyBorder="1" applyFont="1">
      <alignment horizontal="left"/>
    </xf>
    <xf borderId="2" fillId="6" fontId="9" numFmtId="172" xfId="0" applyAlignment="1" applyBorder="1" applyFont="1" applyNumberFormat="1">
      <alignment horizontal="center"/>
    </xf>
    <xf borderId="0" fillId="0" fontId="2" numFmtId="164" xfId="0" applyFont="1" applyNumberFormat="1"/>
    <xf borderId="1" fillId="6" fontId="17" numFmtId="164" xfId="0" applyAlignment="1" applyBorder="1" applyFont="1" applyNumberFormat="1">
      <alignment horizontal="center"/>
    </xf>
    <xf borderId="2" fillId="6" fontId="5" numFmtId="0" xfId="0" applyAlignment="1" applyBorder="1" applyFont="1">
      <alignment horizontal="center"/>
    </xf>
    <xf borderId="1" fillId="6" fontId="22" numFmtId="164" xfId="0" applyBorder="1" applyFont="1" applyNumberFormat="1"/>
    <xf borderId="2" fillId="6" fontId="17" numFmtId="0" xfId="0" applyAlignment="1" applyBorder="1" applyFont="1">
      <alignment horizontal="center"/>
    </xf>
    <xf borderId="1" fillId="6" fontId="17" numFmtId="164" xfId="0" applyBorder="1" applyFont="1" applyNumberFormat="1"/>
    <xf borderId="13" fillId="6" fontId="16" numFmtId="0" xfId="0" applyAlignment="1" applyBorder="1" applyFont="1">
      <alignment horizontal="center"/>
    </xf>
    <xf borderId="16" fillId="6" fontId="17" numFmtId="0" xfId="0" applyAlignment="1" applyBorder="1" applyFont="1">
      <alignment vertical="center"/>
    </xf>
    <xf borderId="16" fillId="6" fontId="16" numFmtId="1" xfId="0" applyAlignment="1" applyBorder="1" applyFont="1" applyNumberFormat="1">
      <alignment horizontal="right" vertical="center"/>
    </xf>
    <xf borderId="1" fillId="6" fontId="23" numFmtId="170" xfId="0" applyAlignment="1" applyBorder="1" applyFont="1" applyNumberFormat="1">
      <alignment horizontal="left"/>
    </xf>
    <xf borderId="1" fillId="6" fontId="23" numFmtId="10" xfId="0" applyAlignment="1" applyBorder="1" applyFont="1" applyNumberFormat="1">
      <alignment vertical="center"/>
    </xf>
    <xf borderId="1" fillId="6" fontId="17" numFmtId="173" xfId="0" applyBorder="1" applyFont="1" applyNumberFormat="1"/>
    <xf borderId="1" fillId="6" fontId="17" numFmtId="170" xfId="0" applyAlignment="1" applyBorder="1" applyFont="1" applyNumberFormat="1">
      <alignment horizontal="left"/>
    </xf>
    <xf borderId="1" fillId="6" fontId="17" numFmtId="166" xfId="0" applyBorder="1" applyFont="1" applyNumberFormat="1"/>
    <xf borderId="0" fillId="0" fontId="17" numFmtId="0" xfId="0" applyFont="1"/>
    <xf borderId="1" fillId="5" fontId="16" numFmtId="170" xfId="0" applyBorder="1" applyFont="1" applyNumberFormat="1"/>
    <xf borderId="1" fillId="5" fontId="16" numFmtId="166" xfId="0" applyBorder="1" applyFont="1" applyNumberFormat="1"/>
    <xf borderId="1" fillId="6" fontId="17" numFmtId="0" xfId="0" applyAlignment="1" applyBorder="1" applyFont="1">
      <alignment horizontal="left"/>
    </xf>
    <xf borderId="1" fillId="5" fontId="16" numFmtId="170" xfId="0" applyAlignment="1" applyBorder="1" applyFont="1" applyNumberFormat="1">
      <alignment horizontal="left"/>
    </xf>
    <xf borderId="6" fillId="6" fontId="24" numFmtId="170" xfId="0" applyAlignment="1" applyBorder="1" applyFont="1" applyNumberFormat="1">
      <alignment horizontal="left" shrinkToFit="0" vertical="center" wrapText="1"/>
    </xf>
    <xf borderId="1" fillId="6" fontId="24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53.63"/>
  </cols>
  <sheetData>
    <row r="1">
      <c r="A1" s="1" t="s">
        <v>0</v>
      </c>
      <c r="B1" s="2"/>
      <c r="C1" s="3"/>
      <c r="D1" s="4" t="s">
        <v>1</v>
      </c>
      <c r="E1" s="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2</v>
      </c>
      <c r="B2" s="7"/>
      <c r="C2" s="7"/>
      <c r="D2" s="7"/>
      <c r="E2" s="3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6" t="s">
        <v>3</v>
      </c>
      <c r="B3" s="7"/>
      <c r="C3" s="7"/>
      <c r="D3" s="7"/>
      <c r="E3" s="3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8" t="s">
        <v>4</v>
      </c>
      <c r="B4" s="7"/>
      <c r="C4" s="7"/>
      <c r="D4" s="7"/>
      <c r="E4" s="3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9" t="s">
        <v>0</v>
      </c>
      <c r="B5" s="10" t="s">
        <v>5</v>
      </c>
      <c r="C5" s="10" t="s">
        <v>5</v>
      </c>
      <c r="D5" s="11" t="s">
        <v>6</v>
      </c>
      <c r="E5" s="12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3" t="s">
        <v>7</v>
      </c>
      <c r="B6" s="14">
        <v>2025.0</v>
      </c>
      <c r="C6" s="14">
        <v>2024.0</v>
      </c>
      <c r="D6" s="15"/>
      <c r="E6" s="16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7"/>
      <c r="B7" s="18" t="s">
        <v>8</v>
      </c>
      <c r="C7" s="18" t="s">
        <v>9</v>
      </c>
      <c r="D7" s="19" t="s">
        <v>10</v>
      </c>
      <c r="E7" s="19" t="s">
        <v>11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20"/>
      <c r="B8" s="21" t="s">
        <v>12</v>
      </c>
      <c r="C8" s="21" t="s">
        <v>13</v>
      </c>
      <c r="D8" s="22" t="s">
        <v>14</v>
      </c>
      <c r="E8" s="22" t="s">
        <v>15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23"/>
      <c r="B9" s="24"/>
      <c r="C9" s="24"/>
      <c r="D9" s="24"/>
      <c r="E9" s="2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26" t="s">
        <v>16</v>
      </c>
      <c r="B10" s="27">
        <f t="shared" ref="B10:C10" si="1">B12+B17+B19+B21+B23+B25</f>
        <v>15614.4191</v>
      </c>
      <c r="C10" s="27">
        <f t="shared" si="1"/>
        <v>14604.68973</v>
      </c>
      <c r="D10" s="27">
        <f>B10-C10</f>
        <v>1009.729373</v>
      </c>
      <c r="E10" s="28">
        <f>IFERROR(+D10/C10,"...")</f>
        <v>0.06913733824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23"/>
      <c r="B11" s="29"/>
      <c r="C11" s="29"/>
      <c r="D11" s="30" t="s">
        <v>0</v>
      </c>
      <c r="E11" s="31" t="s">
        <v>0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32" t="s">
        <v>17</v>
      </c>
      <c r="B12" s="30">
        <f t="shared" ref="B12:C12" si="2">B13+B14+B15</f>
        <v>15344.69254</v>
      </c>
      <c r="C12" s="30">
        <f t="shared" si="2"/>
        <v>14411.17408</v>
      </c>
      <c r="D12" s="30">
        <f t="shared" ref="D12:D15" si="3">B12-C12</f>
        <v>933.5184536</v>
      </c>
      <c r="E12" s="31">
        <f t="shared" ref="E12:E15" si="4">IFERROR(+D12/C12,"...")</f>
        <v>0.06477740455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32" t="s">
        <v>18</v>
      </c>
      <c r="B13" s="30">
        <v>10403.56853202</v>
      </c>
      <c r="C13" s="30">
        <v>9488.237747629999</v>
      </c>
      <c r="D13" s="30">
        <f t="shared" si="3"/>
        <v>915.3307844</v>
      </c>
      <c r="E13" s="31">
        <f t="shared" si="4"/>
        <v>0.09647005152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32" t="s">
        <v>19</v>
      </c>
      <c r="B14" s="30">
        <v>4684.7</v>
      </c>
      <c r="C14" s="30">
        <v>4706.91010128</v>
      </c>
      <c r="D14" s="30">
        <f t="shared" si="3"/>
        <v>-22.21010128</v>
      </c>
      <c r="E14" s="31">
        <f t="shared" si="4"/>
        <v>-0.004718615993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32" t="s">
        <v>20</v>
      </c>
      <c r="B15" s="30">
        <v>256.424005263</v>
      </c>
      <c r="C15" s="30">
        <v>216.02623474</v>
      </c>
      <c r="D15" s="30">
        <f t="shared" si="3"/>
        <v>40.39777052</v>
      </c>
      <c r="E15" s="31">
        <f t="shared" si="4"/>
        <v>0.1870040024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33"/>
      <c r="B16" s="29"/>
      <c r="C16" s="29"/>
      <c r="D16" s="29"/>
      <c r="E16" s="34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32" t="s">
        <v>21</v>
      </c>
      <c r="B17" s="30">
        <v>104.74010818000005</v>
      </c>
      <c r="C17" s="30">
        <v>97.90248535599994</v>
      </c>
      <c r="D17" s="30">
        <f>B17-C17</f>
        <v>6.837622824</v>
      </c>
      <c r="E17" s="31">
        <f>IFERROR(+D17/C17,"...")</f>
        <v>0.06984115673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23"/>
      <c r="B18" s="29"/>
      <c r="C18" s="29"/>
      <c r="D18" s="30" t="s">
        <v>0</v>
      </c>
      <c r="E18" s="31" t="s">
        <v>0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32" t="s">
        <v>22</v>
      </c>
      <c r="B19" s="30">
        <v>146.5997500600001</v>
      </c>
      <c r="C19" s="30">
        <v>80.12099999999992</v>
      </c>
      <c r="D19" s="30">
        <f>B19-C19</f>
        <v>66.47875006</v>
      </c>
      <c r="E19" s="31">
        <f>IFERROR(+D19/C19,"...")</f>
        <v>0.82972941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23"/>
      <c r="B20" s="29"/>
      <c r="C20" s="29"/>
      <c r="D20" s="30" t="s">
        <v>0</v>
      </c>
      <c r="E20" s="3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>
      <c r="A21" s="32" t="s">
        <v>23</v>
      </c>
      <c r="B21" s="30">
        <v>23.981188829999997</v>
      </c>
      <c r="C21" s="30">
        <v>32.05520579</v>
      </c>
      <c r="D21" s="30">
        <f>B21-C21</f>
        <v>-8.07401696</v>
      </c>
      <c r="E21" s="31">
        <f>IFERROR(+D21/C21,"...")</f>
        <v>-0.251878494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>
      <c r="A22" s="23"/>
      <c r="B22" s="29"/>
      <c r="C22" s="29"/>
      <c r="D22" s="29"/>
      <c r="E22" s="34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>
      <c r="A23" s="32" t="s">
        <v>24</v>
      </c>
      <c r="B23" s="30">
        <v>-5.594485220000003</v>
      </c>
      <c r="C23" s="30">
        <v>-16.5630491</v>
      </c>
      <c r="D23" s="30">
        <f>B23-C23</f>
        <v>10.96856388</v>
      </c>
      <c r="E23" s="31">
        <f>IFERROR(+D23/C23,"...")</f>
        <v>-0.6622309584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>
      <c r="A24" s="23"/>
      <c r="B24" s="29"/>
      <c r="C24" s="29"/>
      <c r="D24" s="30" t="s">
        <v>0</v>
      </c>
      <c r="E24" s="34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>
      <c r="A25" s="32" t="s">
        <v>25</v>
      </c>
      <c r="B25" s="30">
        <v>0.0</v>
      </c>
      <c r="C25" s="30">
        <v>0.0</v>
      </c>
      <c r="D25" s="30">
        <f>B25-C25</f>
        <v>0</v>
      </c>
      <c r="E25" s="31" t="str">
        <f>IFERROR(+D25/B25,"...")</f>
        <v>...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>
      <c r="A26" s="23"/>
      <c r="B26" s="24"/>
      <c r="C26" s="24"/>
      <c r="D26" s="35" t="s">
        <v>0</v>
      </c>
      <c r="E26" s="36" t="s">
        <v>0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>
      <c r="A27" s="26" t="s">
        <v>26</v>
      </c>
      <c r="B27" s="27">
        <f t="shared" ref="B27:C27" si="5">B29+B34+B38</f>
        <v>18935.23895</v>
      </c>
      <c r="C27" s="27">
        <f t="shared" si="5"/>
        <v>19995.03787</v>
      </c>
      <c r="D27" s="27">
        <f t="shared" ref="D27:D32" si="7">B27-C27</f>
        <v>-1059.798926</v>
      </c>
      <c r="E27" s="28">
        <f t="shared" ref="E27:E32" si="8">IFERROR(+D27/C27,"...")</f>
        <v>-0.0530030967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>
      <c r="A28" s="26" t="s">
        <v>27</v>
      </c>
      <c r="B28" s="27">
        <f t="shared" ref="B28:C28" si="6">SUM(B30:B32)+B34</f>
        <v>15304.06523</v>
      </c>
      <c r="C28" s="27">
        <f t="shared" si="6"/>
        <v>15432.01894</v>
      </c>
      <c r="D28" s="27">
        <f t="shared" si="7"/>
        <v>-127.9537127</v>
      </c>
      <c r="E28" s="28">
        <f t="shared" si="8"/>
        <v>-0.008291443474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>
      <c r="A29" s="32" t="s">
        <v>28</v>
      </c>
      <c r="B29" s="30">
        <f t="shared" ref="B29:C29" si="9">B30+B31+B32</f>
        <v>12586.45518</v>
      </c>
      <c r="C29" s="30">
        <f t="shared" si="9"/>
        <v>12912.64008</v>
      </c>
      <c r="D29" s="30">
        <f t="shared" si="7"/>
        <v>-326.1848985</v>
      </c>
      <c r="E29" s="31">
        <f t="shared" si="8"/>
        <v>-0.02526089913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>
      <c r="A30" s="32" t="s">
        <v>29</v>
      </c>
      <c r="B30" s="30">
        <v>7363.549397030189</v>
      </c>
      <c r="C30" s="30">
        <v>8131.742971208013</v>
      </c>
      <c r="D30" s="30">
        <f t="shared" si="7"/>
        <v>-768.1935742</v>
      </c>
      <c r="E30" s="31">
        <f t="shared" si="8"/>
        <v>-0.09446850164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>
      <c r="A31" s="32" t="s">
        <v>19</v>
      </c>
      <c r="B31" s="30">
        <v>4832.448352</v>
      </c>
      <c r="C31" s="30">
        <v>4398.197182</v>
      </c>
      <c r="D31" s="30">
        <f t="shared" si="7"/>
        <v>434.25117</v>
      </c>
      <c r="E31" s="31">
        <f t="shared" si="8"/>
        <v>0.0987339021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>
      <c r="A32" s="32" t="s">
        <v>20</v>
      </c>
      <c r="B32" s="30">
        <v>390.45742957799996</v>
      </c>
      <c r="C32" s="30">
        <v>382.69992386</v>
      </c>
      <c r="D32" s="30">
        <f t="shared" si="7"/>
        <v>7.757505718</v>
      </c>
      <c r="E32" s="31">
        <f t="shared" si="8"/>
        <v>0.0202704658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>
      <c r="A33" s="23"/>
      <c r="B33" s="24"/>
      <c r="C33" s="24"/>
      <c r="D33" s="24"/>
      <c r="E33" s="2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>
      <c r="A34" s="32" t="s">
        <v>30</v>
      </c>
      <c r="B34" s="30">
        <f t="shared" ref="B34:C34" si="10">B35+B36</f>
        <v>2717.610047</v>
      </c>
      <c r="C34" s="30">
        <f t="shared" si="10"/>
        <v>2519.378861</v>
      </c>
      <c r="D34" s="30">
        <f t="shared" ref="D34:D36" si="11">B34-C34</f>
        <v>198.2311857</v>
      </c>
      <c r="E34" s="31">
        <f t="shared" ref="E34:E36" si="12">IFERROR(+D34/C34,"...")</f>
        <v>0.07868256291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>
      <c r="A35" s="32" t="s">
        <v>31</v>
      </c>
      <c r="B35" s="30">
        <v>2336.016086212</v>
      </c>
      <c r="C35" s="30">
        <v>2230.9474652090003</v>
      </c>
      <c r="D35" s="30">
        <f t="shared" si="11"/>
        <v>105.068621</v>
      </c>
      <c r="E35" s="31">
        <f t="shared" si="12"/>
        <v>0.04709596377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>
      <c r="A36" s="32" t="s">
        <v>32</v>
      </c>
      <c r="B36" s="30">
        <v>381.59396073999994</v>
      </c>
      <c r="C36" s="30">
        <v>288.431396</v>
      </c>
      <c r="D36" s="30">
        <f t="shared" si="11"/>
        <v>93.16256474</v>
      </c>
      <c r="E36" s="31">
        <f t="shared" si="12"/>
        <v>0.322997309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>
      <c r="A37" s="23"/>
      <c r="B37" s="24"/>
      <c r="C37" s="24"/>
      <c r="D37" s="24"/>
      <c r="E37" s="2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>
      <c r="A38" s="26" t="s">
        <v>33</v>
      </c>
      <c r="B38" s="27">
        <v>3631.1737211218115</v>
      </c>
      <c r="C38" s="27">
        <v>4563.018934365285</v>
      </c>
      <c r="D38" s="27">
        <f t="shared" ref="D38:D49" si="14">B38-C38</f>
        <v>-931.8452132</v>
      </c>
      <c r="E38" s="28">
        <f>IFERROR(+D38/C38,"...")</f>
        <v>-0.2042168193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>
      <c r="A39" s="37" t="s">
        <v>34</v>
      </c>
      <c r="B39" s="38">
        <f t="shared" ref="B39:C39" si="13">+B38/B50</f>
        <v>0.04020280599</v>
      </c>
      <c r="C39" s="38">
        <f t="shared" si="13"/>
        <v>0.05273705665</v>
      </c>
      <c r="D39" s="38">
        <f t="shared" si="14"/>
        <v>-0.01253425066</v>
      </c>
      <c r="E39" s="2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>
      <c r="A40" s="39" t="s">
        <v>35</v>
      </c>
      <c r="B40" s="40">
        <f t="shared" ref="B40:C40" si="15">+B12-B28</f>
        <v>40.62731172</v>
      </c>
      <c r="C40" s="40">
        <f t="shared" si="15"/>
        <v>-1020.844855</v>
      </c>
      <c r="D40" s="40">
        <f t="shared" si="14"/>
        <v>1061.472166</v>
      </c>
      <c r="E40" s="41">
        <f>IFERROR(+D40/C40,"...")</f>
        <v>-1.039797734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>
      <c r="A41" s="37" t="s">
        <v>34</v>
      </c>
      <c r="B41" s="38">
        <f t="shared" ref="B41:C41" si="16">B40/B50</f>
        <v>0.0004498082594</v>
      </c>
      <c r="C41" s="38">
        <f t="shared" si="16"/>
        <v>-0.01179840665</v>
      </c>
      <c r="D41" s="38">
        <f t="shared" si="14"/>
        <v>0.01224821491</v>
      </c>
      <c r="E41" s="2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>
      <c r="A42" s="39" t="s">
        <v>36</v>
      </c>
      <c r="B42" s="40">
        <f>B12+B17+B19-B28</f>
        <v>291.96717</v>
      </c>
      <c r="C42" s="40">
        <f>C12+C17+C19-C29-C34</f>
        <v>-842.8213693</v>
      </c>
      <c r="D42" s="40">
        <f t="shared" si="14"/>
        <v>1134.788539</v>
      </c>
      <c r="E42" s="41">
        <f>IFERROR(+D42/C42,"...")</f>
        <v>-1.34641643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>
      <c r="A43" s="37" t="s">
        <v>37</v>
      </c>
      <c r="B43" s="38">
        <f t="shared" ref="B43:C43" si="17">B42/B50</f>
        <v>0.003232535921</v>
      </c>
      <c r="C43" s="38">
        <f t="shared" si="17"/>
        <v>-0.009740901569</v>
      </c>
      <c r="D43" s="38">
        <f t="shared" si="14"/>
        <v>0.01297343749</v>
      </c>
      <c r="E43" s="36" t="s">
        <v>0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>
      <c r="A44" s="39" t="s">
        <v>38</v>
      </c>
      <c r="B44" s="40">
        <f t="shared" ref="B44:C44" si="18">B10-B28</f>
        <v>310.3538736</v>
      </c>
      <c r="C44" s="40">
        <f t="shared" si="18"/>
        <v>-827.3292126</v>
      </c>
      <c r="D44" s="40">
        <f t="shared" si="14"/>
        <v>1137.683086</v>
      </c>
      <c r="E44" s="41">
        <f>IFERROR(+D44/C44,"...")</f>
        <v>-1.375127421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>
      <c r="A45" s="37" t="s">
        <v>37</v>
      </c>
      <c r="B45" s="38">
        <f t="shared" ref="B45:C45" si="19">B44/B50</f>
        <v>0.003436105658</v>
      </c>
      <c r="C45" s="38">
        <f t="shared" si="19"/>
        <v>-0.009561851086</v>
      </c>
      <c r="D45" s="38">
        <f t="shared" si="14"/>
        <v>0.01299795674</v>
      </c>
      <c r="E45" s="36" t="s">
        <v>0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>
      <c r="A46" s="39" t="s">
        <v>39</v>
      </c>
      <c r="B46" s="40">
        <f t="shared" ref="B46:C46" si="20">B10-B27+B34</f>
        <v>-603.2098006</v>
      </c>
      <c r="C46" s="40">
        <f t="shared" si="20"/>
        <v>-2870.969286</v>
      </c>
      <c r="D46" s="40">
        <f t="shared" si="14"/>
        <v>2267.759485</v>
      </c>
      <c r="E46" s="41">
        <f>IFERROR(+D46/C46,"...")</f>
        <v>-0.7898933285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>
      <c r="A47" s="37" t="s">
        <v>37</v>
      </c>
      <c r="B47" s="38">
        <f t="shared" ref="B47:C47" si="21">B46/B50</f>
        <v>-0.006678481518</v>
      </c>
      <c r="C47" s="38">
        <f t="shared" si="21"/>
        <v>-0.0331812057</v>
      </c>
      <c r="D47" s="38">
        <f t="shared" si="14"/>
        <v>0.02650272418</v>
      </c>
      <c r="E47" s="36" t="s">
        <v>0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>
      <c r="A48" s="42" t="s">
        <v>40</v>
      </c>
      <c r="B48" s="43">
        <f t="shared" ref="B48:C48" si="22">+B10-B27</f>
        <v>-3320.819848</v>
      </c>
      <c r="C48" s="43">
        <f t="shared" si="22"/>
        <v>-5390.348147</v>
      </c>
      <c r="D48" s="43">
        <f t="shared" si="14"/>
        <v>2069.528299</v>
      </c>
      <c r="E48" s="44">
        <f>(IFERROR(+D48/C48,"..."))</f>
        <v>-0.3839322142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>
      <c r="A49" s="45" t="s">
        <v>37</v>
      </c>
      <c r="B49" s="46">
        <f t="shared" ref="B49:C49" si="23">B48/B50</f>
        <v>-0.03676670033</v>
      </c>
      <c r="C49" s="46">
        <f t="shared" si="23"/>
        <v>-0.06229890774</v>
      </c>
      <c r="D49" s="46">
        <f t="shared" si="14"/>
        <v>0.0255322074</v>
      </c>
      <c r="E49" s="47" t="s">
        <v>0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>
      <c r="A50" s="48" t="s">
        <v>41</v>
      </c>
      <c r="B50" s="49">
        <v>90321.4</v>
      </c>
      <c r="C50" s="49">
        <v>86523.95913174721</v>
      </c>
      <c r="D50" s="50"/>
      <c r="E50" s="50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>
      <c r="A51" s="51" t="s">
        <v>42</v>
      </c>
      <c r="B51" s="7"/>
      <c r="C51" s="7"/>
      <c r="D51" s="7"/>
      <c r="E51" s="3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>
      <c r="A52" s="52" t="s">
        <v>43</v>
      </c>
      <c r="B52" s="7"/>
      <c r="C52" s="7"/>
      <c r="D52" s="7"/>
      <c r="E52" s="3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>
      <c r="A53" s="52" t="s">
        <v>44</v>
      </c>
      <c r="B53" s="7"/>
      <c r="C53" s="7"/>
      <c r="D53" s="7"/>
      <c r="E53" s="3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>
      <c r="A54" s="53" t="s">
        <v>45</v>
      </c>
      <c r="B54" s="7"/>
      <c r="C54" s="7"/>
      <c r="D54" s="7"/>
      <c r="E54" s="3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>
      <c r="A55" s="54"/>
      <c r="B55" s="54"/>
      <c r="C55" s="54"/>
      <c r="D55" s="54"/>
      <c r="E55" s="54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>
      <c r="A56" s="55" t="s">
        <v>46</v>
      </c>
      <c r="B56" s="7"/>
      <c r="C56" s="3"/>
      <c r="D56" s="56"/>
      <c r="E56" s="56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>
      <c r="A57" s="57" t="s">
        <v>47</v>
      </c>
      <c r="B57" s="7"/>
      <c r="C57" s="3"/>
      <c r="D57" s="56"/>
      <c r="E57" s="56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>
      <c r="A58" s="58" t="s">
        <v>48</v>
      </c>
      <c r="B58" s="59"/>
      <c r="C58" s="60"/>
      <c r="D58" s="56"/>
      <c r="E58" s="56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>
      <c r="A59" s="61"/>
      <c r="B59" s="62">
        <v>2025.0</v>
      </c>
      <c r="C59" s="62">
        <v>2024.0</v>
      </c>
      <c r="D59" s="56"/>
      <c r="E59" s="63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>
      <c r="A60" s="42" t="s">
        <v>49</v>
      </c>
      <c r="B60" s="43">
        <f t="shared" ref="B60:C60" si="24">B63+B69+B74+B79+B81</f>
        <v>3320.819847</v>
      </c>
      <c r="C60" s="43">
        <f t="shared" si="24"/>
        <v>5390.348147</v>
      </c>
      <c r="D60" s="56"/>
      <c r="E60" s="64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>
      <c r="A61" s="65" t="s">
        <v>37</v>
      </c>
      <c r="B61" s="66">
        <f t="shared" ref="B61:C61" si="25">B60/B50</f>
        <v>0.03676670033</v>
      </c>
      <c r="C61" s="66">
        <f t="shared" si="25"/>
        <v>0.06229890774</v>
      </c>
      <c r="D61" s="56"/>
      <c r="E61" s="56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>
      <c r="A62" s="67"/>
      <c r="B62" s="67"/>
      <c r="C62" s="24"/>
      <c r="D62" s="56"/>
      <c r="E62" s="56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>
      <c r="A63" s="68" t="s">
        <v>50</v>
      </c>
      <c r="B63" s="69">
        <f t="shared" ref="B63:C63" si="26">B64+B67</f>
        <v>4203.6205</v>
      </c>
      <c r="C63" s="69">
        <f t="shared" si="26"/>
        <v>4284.3461</v>
      </c>
      <c r="D63" s="56"/>
      <c r="E63" s="56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>
      <c r="A64" s="70" t="s">
        <v>51</v>
      </c>
      <c r="B64" s="35">
        <f t="shared" ref="B64:C64" si="27">B65-B66</f>
        <v>4240.5919</v>
      </c>
      <c r="C64" s="35">
        <f t="shared" si="27"/>
        <v>4354.4561</v>
      </c>
      <c r="D64" s="56"/>
      <c r="E64" s="56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>
      <c r="A65" s="70" t="s">
        <v>52</v>
      </c>
      <c r="B65" s="35">
        <v>7606.401200000001</v>
      </c>
      <c r="C65" s="35">
        <v>5740.389700000001</v>
      </c>
      <c r="D65" s="56"/>
      <c r="E65" s="56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>
      <c r="A66" s="70" t="s">
        <v>53</v>
      </c>
      <c r="B66" s="35">
        <v>3365.8092999999994</v>
      </c>
      <c r="C66" s="35">
        <v>1385.9336</v>
      </c>
      <c r="D66" s="56"/>
      <c r="E66" s="56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>
      <c r="A67" s="71" t="s">
        <v>54</v>
      </c>
      <c r="B67" s="35">
        <v>-36.9714</v>
      </c>
      <c r="C67" s="35">
        <v>-70.11</v>
      </c>
      <c r="D67" s="56"/>
      <c r="E67" s="56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>
      <c r="A68" s="67"/>
      <c r="B68" s="67"/>
      <c r="C68" s="24"/>
      <c r="D68" s="56"/>
      <c r="E68" s="56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>
      <c r="A69" s="68" t="s">
        <v>55</v>
      </c>
      <c r="B69" s="69">
        <f t="shared" ref="B69:C69" si="28">+B70</f>
        <v>1207.7258</v>
      </c>
      <c r="C69" s="69">
        <f t="shared" si="28"/>
        <v>2413.19</v>
      </c>
      <c r="D69" s="56"/>
      <c r="E69" s="56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>
      <c r="A70" s="70" t="s">
        <v>51</v>
      </c>
      <c r="B70" s="35">
        <v>1207.7257999999993</v>
      </c>
      <c r="C70" s="35">
        <v>2413.1899999999996</v>
      </c>
      <c r="D70" s="56"/>
      <c r="E70" s="56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>
      <c r="A71" s="70" t="s">
        <v>52</v>
      </c>
      <c r="B71" s="35">
        <v>4739.324699999999</v>
      </c>
      <c r="C71" s="35">
        <v>4432.94</v>
      </c>
      <c r="D71" s="56"/>
      <c r="E71" s="56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>
      <c r="A72" s="70" t="s">
        <v>53</v>
      </c>
      <c r="B72" s="35">
        <v>3531.5989</v>
      </c>
      <c r="C72" s="35">
        <v>2019.75</v>
      </c>
      <c r="D72" s="56"/>
      <c r="E72" s="56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>
      <c r="A73" s="67"/>
      <c r="B73" s="67"/>
      <c r="C73" s="24"/>
      <c r="D73" s="56"/>
      <c r="E73" s="56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>
      <c r="A74" s="68" t="s">
        <v>56</v>
      </c>
      <c r="B74" s="69">
        <f t="shared" ref="B74:C74" si="29">B75+B76+B77</f>
        <v>651.4285378</v>
      </c>
      <c r="C74" s="69">
        <f t="shared" si="29"/>
        <v>-380.6815964</v>
      </c>
      <c r="D74" s="56"/>
      <c r="E74" s="56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>
      <c r="A75" s="70" t="s">
        <v>57</v>
      </c>
      <c r="B75" s="35">
        <v>646.85880058</v>
      </c>
      <c r="C75" s="35">
        <v>-292.7635068299997</v>
      </c>
      <c r="D75" s="56"/>
      <c r="E75" s="56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>
      <c r="A76" s="70" t="s">
        <v>58</v>
      </c>
      <c r="B76" s="35">
        <v>-89.4302628</v>
      </c>
      <c r="C76" s="35">
        <v>-264.91808955</v>
      </c>
      <c r="D76" s="56"/>
      <c r="E76" s="56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>
      <c r="A77" s="70" t="s">
        <v>59</v>
      </c>
      <c r="B77" s="35">
        <v>94.0</v>
      </c>
      <c r="C77" s="35">
        <v>177.0</v>
      </c>
      <c r="D77" s="56"/>
      <c r="E77" s="56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>
      <c r="A78" s="67"/>
      <c r="B78" s="67"/>
      <c r="C78" s="24"/>
      <c r="D78" s="56"/>
      <c r="E78" s="56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>
      <c r="A79" s="68" t="s">
        <v>60</v>
      </c>
      <c r="B79" s="69">
        <v>63.54497732877824</v>
      </c>
      <c r="C79" s="69">
        <v>119.41764408800003</v>
      </c>
      <c r="D79" s="56"/>
      <c r="E79" s="56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>
      <c r="A80" s="67"/>
      <c r="B80" s="67"/>
      <c r="C80" s="24"/>
      <c r="D80" s="56"/>
      <c r="E80" s="56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>
      <c r="A81" s="68" t="s">
        <v>61</v>
      </c>
      <c r="B81" s="69">
        <v>-2805.4999680297783</v>
      </c>
      <c r="C81" s="69">
        <v>-1045.9240007617</v>
      </c>
      <c r="D81" s="72"/>
      <c r="E81" s="56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>
      <c r="A82" s="73" t="s">
        <v>62</v>
      </c>
      <c r="B82" s="74"/>
      <c r="C82" s="12"/>
      <c r="D82" s="56"/>
      <c r="E82" s="56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>
      <c r="A83" s="75"/>
      <c r="C83" s="76"/>
      <c r="D83" s="56"/>
      <c r="E83" s="56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>
      <c r="A84" s="15"/>
      <c r="B84" s="77"/>
      <c r="C84" s="16"/>
      <c r="D84" s="56"/>
      <c r="E84" s="56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5">
    <mergeCell ref="A51:E51"/>
    <mergeCell ref="A52:E52"/>
    <mergeCell ref="A53:E53"/>
    <mergeCell ref="A54:E54"/>
    <mergeCell ref="A56:C56"/>
    <mergeCell ref="A57:C57"/>
    <mergeCell ref="A58:C58"/>
    <mergeCell ref="A82:C84"/>
    <mergeCell ref="B1:C1"/>
    <mergeCell ref="D1:E1"/>
    <mergeCell ref="A2:E2"/>
    <mergeCell ref="A3:E3"/>
    <mergeCell ref="A4:E4"/>
    <mergeCell ref="D5:E6"/>
    <mergeCell ref="A6:A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8.63"/>
    <col customWidth="1" min="2" max="26" width="10.63"/>
  </cols>
  <sheetData>
    <row r="1">
      <c r="A1" s="78" t="s">
        <v>0</v>
      </c>
      <c r="B1" s="79"/>
      <c r="C1" s="3"/>
      <c r="D1" s="80" t="s">
        <v>63</v>
      </c>
      <c r="E1" s="3"/>
    </row>
    <row r="2">
      <c r="A2" s="79" t="s">
        <v>64</v>
      </c>
      <c r="B2" s="7"/>
      <c r="C2" s="7"/>
      <c r="D2" s="7"/>
      <c r="E2" s="3"/>
    </row>
    <row r="3">
      <c r="A3" s="79" t="s">
        <v>65</v>
      </c>
      <c r="B3" s="7"/>
      <c r="C3" s="7"/>
      <c r="D3" s="7"/>
      <c r="E3" s="3"/>
    </row>
    <row r="4">
      <c r="A4" s="81" t="s">
        <v>66</v>
      </c>
      <c r="B4" s="7"/>
      <c r="C4" s="7"/>
      <c r="D4" s="7"/>
      <c r="E4" s="3"/>
    </row>
    <row r="5">
      <c r="A5" s="82" t="s">
        <v>0</v>
      </c>
      <c r="B5" s="83" t="s">
        <v>5</v>
      </c>
      <c r="C5" s="83" t="s">
        <v>5</v>
      </c>
      <c r="D5" s="84" t="s">
        <v>6</v>
      </c>
      <c r="E5" s="12"/>
    </row>
    <row r="6">
      <c r="A6" s="85" t="s">
        <v>7</v>
      </c>
      <c r="B6" s="86">
        <v>2025.0</v>
      </c>
      <c r="C6" s="86">
        <v>2024.0</v>
      </c>
      <c r="D6" s="15"/>
      <c r="E6" s="16"/>
    </row>
    <row r="7">
      <c r="A7" s="17"/>
      <c r="B7" s="87" t="s">
        <v>8</v>
      </c>
      <c r="C7" s="87" t="s">
        <v>9</v>
      </c>
      <c r="D7" s="88" t="s">
        <v>10</v>
      </c>
      <c r="E7" s="88" t="s">
        <v>11</v>
      </c>
    </row>
    <row r="8">
      <c r="A8" s="89" t="s">
        <v>0</v>
      </c>
      <c r="B8" s="90" t="s">
        <v>12</v>
      </c>
      <c r="C8" s="90" t="s">
        <v>13</v>
      </c>
      <c r="D8" s="91" t="s">
        <v>14</v>
      </c>
      <c r="E8" s="91" t="s">
        <v>15</v>
      </c>
    </row>
    <row r="9">
      <c r="A9" s="92"/>
      <c r="B9" s="93"/>
      <c r="C9" s="93"/>
      <c r="D9" s="93"/>
      <c r="E9" s="94"/>
    </row>
    <row r="10">
      <c r="A10" s="95" t="s">
        <v>16</v>
      </c>
      <c r="B10" s="96">
        <f t="shared" ref="B10:C10" si="1">B12+B19+B21</f>
        <v>10570.52037</v>
      </c>
      <c r="C10" s="96">
        <f t="shared" si="1"/>
        <v>9669.241667</v>
      </c>
      <c r="D10" s="96">
        <f>B10-C10</f>
        <v>901.2787034</v>
      </c>
      <c r="E10" s="97">
        <f>IFERROR(+D10/C10,"...")</f>
        <v>0.09321089848</v>
      </c>
    </row>
    <row r="11">
      <c r="A11" s="92"/>
      <c r="B11" s="98"/>
      <c r="C11" s="98"/>
      <c r="D11" s="98" t="s">
        <v>0</v>
      </c>
      <c r="E11" s="99" t="s">
        <v>0</v>
      </c>
    </row>
    <row r="12">
      <c r="A12" s="100" t="s">
        <v>67</v>
      </c>
      <c r="B12" s="96">
        <f t="shared" ref="B12:C12" si="2">SUM(B13+B17)</f>
        <v>10552.6935</v>
      </c>
      <c r="C12" s="96">
        <f t="shared" si="2"/>
        <v>9642.372947</v>
      </c>
      <c r="D12" s="96">
        <f t="shared" ref="D12:D17" si="3">B12-C12</f>
        <v>910.3205534</v>
      </c>
      <c r="E12" s="97">
        <f t="shared" ref="E12:E17" si="4">IFERROR(+D12/C12,"...")</f>
        <v>0.09440835347</v>
      </c>
    </row>
    <row r="13">
      <c r="A13" s="101" t="s">
        <v>68</v>
      </c>
      <c r="B13" s="98">
        <f>+B14+B15</f>
        <v>6425.792378</v>
      </c>
      <c r="C13" s="98">
        <f>C14+C15</f>
        <v>5893.631091</v>
      </c>
      <c r="D13" s="98">
        <f t="shared" si="3"/>
        <v>532.1612866</v>
      </c>
      <c r="E13" s="99">
        <f t="shared" si="4"/>
        <v>0.09029429877</v>
      </c>
    </row>
    <row r="14">
      <c r="A14" s="101" t="s">
        <v>69</v>
      </c>
      <c r="B14" s="98">
        <v>3725.82047406</v>
      </c>
      <c r="C14" s="98">
        <v>3257.0932419399996</v>
      </c>
      <c r="D14" s="98">
        <f t="shared" si="3"/>
        <v>468.7272321</v>
      </c>
      <c r="E14" s="99">
        <f t="shared" si="4"/>
        <v>0.1439096757</v>
      </c>
    </row>
    <row r="15">
      <c r="A15" s="101" t="s">
        <v>70</v>
      </c>
      <c r="B15" s="98">
        <v>2699.9719038099997</v>
      </c>
      <c r="C15" s="98">
        <v>2636.53784936</v>
      </c>
      <c r="D15" s="98">
        <f t="shared" si="3"/>
        <v>63.43405445</v>
      </c>
      <c r="E15" s="99">
        <f t="shared" si="4"/>
        <v>0.02405960319</v>
      </c>
    </row>
    <row r="16">
      <c r="A16" s="101" t="s">
        <v>71</v>
      </c>
      <c r="B16" s="98">
        <v>168.0474923941</v>
      </c>
      <c r="C16" s="98">
        <v>158.22520107</v>
      </c>
      <c r="D16" s="98">
        <f t="shared" si="3"/>
        <v>9.822291324</v>
      </c>
      <c r="E16" s="99">
        <f t="shared" si="4"/>
        <v>0.06207791968</v>
      </c>
    </row>
    <row r="17">
      <c r="A17" s="101" t="s">
        <v>72</v>
      </c>
      <c r="B17" s="98">
        <v>4126.90112215</v>
      </c>
      <c r="C17" s="98">
        <v>3748.74185533</v>
      </c>
      <c r="D17" s="98">
        <f t="shared" si="3"/>
        <v>378.1592668</v>
      </c>
      <c r="E17" s="99">
        <f t="shared" si="4"/>
        <v>0.1008763157</v>
      </c>
    </row>
    <row r="18">
      <c r="A18" s="101"/>
      <c r="B18" s="96"/>
      <c r="C18" s="96"/>
      <c r="D18" s="96"/>
      <c r="E18" s="99"/>
    </row>
    <row r="19">
      <c r="A19" s="101" t="s">
        <v>23</v>
      </c>
      <c r="B19" s="98">
        <v>17.82687</v>
      </c>
      <c r="C19" s="98">
        <v>26.86872</v>
      </c>
      <c r="D19" s="98">
        <f>B19-C19</f>
        <v>-9.04185</v>
      </c>
      <c r="E19" s="99">
        <f>IFERROR(+D19/C19,"...")</f>
        <v>-0.3365195662</v>
      </c>
    </row>
    <row r="20">
      <c r="A20" s="101"/>
      <c r="B20" s="96"/>
      <c r="C20" s="96"/>
      <c r="D20" s="96" t="s">
        <v>0</v>
      </c>
      <c r="E20" s="99"/>
    </row>
    <row r="21" ht="15.75" customHeight="1">
      <c r="A21" s="101" t="s">
        <v>25</v>
      </c>
      <c r="B21" s="98">
        <v>0.0</v>
      </c>
      <c r="C21" s="98">
        <v>0.0</v>
      </c>
      <c r="D21" s="98">
        <f>B21-C21</f>
        <v>0</v>
      </c>
      <c r="E21" s="99" t="str">
        <f>IFERROR(+D21/C21,"...")</f>
        <v>...</v>
      </c>
    </row>
    <row r="22" ht="15.75" customHeight="1">
      <c r="A22" s="101"/>
      <c r="B22" s="98"/>
      <c r="C22" s="98"/>
      <c r="D22" s="98" t="s">
        <v>0</v>
      </c>
      <c r="E22" s="97" t="s">
        <v>0</v>
      </c>
    </row>
    <row r="23" ht="15.75" customHeight="1">
      <c r="A23" s="95" t="s">
        <v>26</v>
      </c>
      <c r="B23" s="96">
        <f>+B25+B37</f>
        <v>15271.69933</v>
      </c>
      <c r="C23" s="96">
        <f>SUM(C25+C37)</f>
        <v>16226.42856</v>
      </c>
      <c r="D23" s="96">
        <f>B23-C23</f>
        <v>-954.729229</v>
      </c>
      <c r="E23" s="97">
        <f>IFERROR(+D23/C23,"...")</f>
        <v>-0.05883791529</v>
      </c>
    </row>
    <row r="24" ht="15.75" customHeight="1">
      <c r="A24" s="101"/>
      <c r="B24" s="98"/>
      <c r="C24" s="98"/>
      <c r="D24" s="98" t="s">
        <v>0</v>
      </c>
      <c r="E24" s="97" t="s">
        <v>0</v>
      </c>
    </row>
    <row r="25" ht="15.75" customHeight="1">
      <c r="A25" s="100" t="s">
        <v>73</v>
      </c>
      <c r="B25" s="96">
        <f t="shared" ref="B25:C25" si="5">+B26+B27+B28+B30+B31</f>
        <v>12554.18663</v>
      </c>
      <c r="C25" s="96">
        <f t="shared" si="5"/>
        <v>12491.94889</v>
      </c>
      <c r="D25" s="96">
        <f t="shared" ref="D25:D31" si="6">B25-C25</f>
        <v>62.2377446</v>
      </c>
      <c r="E25" s="97">
        <f t="shared" ref="E25:E31" si="7">IFERROR(+D25/C25,"...")</f>
        <v>0.004982228567</v>
      </c>
    </row>
    <row r="26" ht="15.75" customHeight="1">
      <c r="A26" s="101" t="s">
        <v>74</v>
      </c>
      <c r="B26" s="98">
        <v>4453.451701300002</v>
      </c>
      <c r="C26" s="98">
        <v>4442.56185735</v>
      </c>
      <c r="D26" s="98">
        <f t="shared" si="6"/>
        <v>10.88984395</v>
      </c>
      <c r="E26" s="99">
        <f t="shared" si="7"/>
        <v>0.002451253196</v>
      </c>
    </row>
    <row r="27" ht="15.75" customHeight="1">
      <c r="A27" s="101" t="s">
        <v>75</v>
      </c>
      <c r="B27" s="98">
        <v>800.3103929100004</v>
      </c>
      <c r="C27" s="98">
        <v>852.6846362942999</v>
      </c>
      <c r="D27" s="98">
        <f t="shared" si="6"/>
        <v>-52.37424338</v>
      </c>
      <c r="E27" s="99">
        <f t="shared" si="7"/>
        <v>-0.06142275955</v>
      </c>
    </row>
    <row r="28" ht="15.75" customHeight="1">
      <c r="A28" s="101" t="s">
        <v>76</v>
      </c>
      <c r="B28" s="98">
        <v>4233.5174347641005</v>
      </c>
      <c r="C28" s="98">
        <v>4390.065609379999</v>
      </c>
      <c r="D28" s="98">
        <f t="shared" si="6"/>
        <v>-156.5481746</v>
      </c>
      <c r="E28" s="99">
        <f t="shared" si="7"/>
        <v>-0.03565964351</v>
      </c>
    </row>
    <row r="29" ht="15.75" customHeight="1">
      <c r="A29" s="101" t="s">
        <v>71</v>
      </c>
      <c r="B29" s="98">
        <v>168.0474923941</v>
      </c>
      <c r="C29" s="98">
        <v>158.22520107</v>
      </c>
      <c r="D29" s="98">
        <f t="shared" si="6"/>
        <v>9.822291324</v>
      </c>
      <c r="E29" s="99">
        <f t="shared" si="7"/>
        <v>0.06207791968</v>
      </c>
    </row>
    <row r="30" ht="15.75" customHeight="1">
      <c r="A30" s="101" t="s">
        <v>77</v>
      </c>
      <c r="B30" s="98">
        <v>2717.610046952</v>
      </c>
      <c r="C30" s="98">
        <v>2519.378861209</v>
      </c>
      <c r="D30" s="98">
        <f t="shared" si="6"/>
        <v>198.2311857</v>
      </c>
      <c r="E30" s="99">
        <f t="shared" si="7"/>
        <v>0.07868256291</v>
      </c>
    </row>
    <row r="31" ht="15.75" customHeight="1">
      <c r="A31" s="101" t="s">
        <v>78</v>
      </c>
      <c r="B31" s="98">
        <v>349.29705469608564</v>
      </c>
      <c r="C31" s="98">
        <v>287.2579217937152</v>
      </c>
      <c r="D31" s="98">
        <f t="shared" si="6"/>
        <v>62.0391329</v>
      </c>
      <c r="E31" s="99">
        <f t="shared" si="7"/>
        <v>0.2159701376</v>
      </c>
    </row>
    <row r="32" ht="15.75" customHeight="1">
      <c r="A32" s="101"/>
      <c r="B32" s="98"/>
      <c r="C32" s="98"/>
      <c r="D32" s="98" t="s">
        <v>0</v>
      </c>
      <c r="E32" s="99" t="s">
        <v>0</v>
      </c>
    </row>
    <row r="33" ht="15.75" customHeight="1">
      <c r="A33" s="102" t="s">
        <v>79</v>
      </c>
      <c r="B33" s="103">
        <f t="shared" ref="B33:C33" si="8">B12-B25</f>
        <v>-2001.493131</v>
      </c>
      <c r="C33" s="103">
        <f t="shared" si="8"/>
        <v>-2849.575939</v>
      </c>
      <c r="D33" s="103">
        <f t="shared" ref="D33:D41" si="10">B33-C33</f>
        <v>848.0828088</v>
      </c>
      <c r="E33" s="104">
        <f>IFERROR(+D33/C33,"...")</f>
        <v>-0.2976171988</v>
      </c>
    </row>
    <row r="34" ht="15.75" customHeight="1">
      <c r="A34" s="105" t="s">
        <v>37</v>
      </c>
      <c r="B34" s="106">
        <f t="shared" ref="B34:C34" si="9">+B33/B43</f>
        <v>-0.02215967789</v>
      </c>
      <c r="C34" s="106">
        <f t="shared" si="9"/>
        <v>-0.03293395226</v>
      </c>
      <c r="D34" s="106">
        <f t="shared" si="10"/>
        <v>0.01077427437</v>
      </c>
      <c r="E34" s="97" t="s">
        <v>0</v>
      </c>
    </row>
    <row r="35" ht="15.75" customHeight="1">
      <c r="A35" s="107" t="s">
        <v>80</v>
      </c>
      <c r="B35" s="103">
        <f t="shared" ref="B35:C35" si="11">B10-B25</f>
        <v>-1983.666261</v>
      </c>
      <c r="C35" s="103">
        <f t="shared" si="11"/>
        <v>-2822.707219</v>
      </c>
      <c r="D35" s="103">
        <f t="shared" si="10"/>
        <v>839.0409588</v>
      </c>
      <c r="E35" s="104">
        <f>IFERROR(+D35/C35,"...")</f>
        <v>-0.2972468958</v>
      </c>
    </row>
    <row r="36" ht="15.75" customHeight="1">
      <c r="A36" s="105" t="s">
        <v>37</v>
      </c>
      <c r="B36" s="106">
        <f t="shared" ref="B36:C36" si="12">+B35/B43</f>
        <v>-0.02196230639</v>
      </c>
      <c r="C36" s="106">
        <f t="shared" si="12"/>
        <v>-0.03262341723</v>
      </c>
      <c r="D36" s="106">
        <f t="shared" si="10"/>
        <v>0.01066111084</v>
      </c>
      <c r="E36" s="108" t="s">
        <v>0</v>
      </c>
    </row>
    <row r="37" ht="15.75" customHeight="1">
      <c r="A37" s="100" t="s">
        <v>81</v>
      </c>
      <c r="B37" s="96">
        <v>2717.512699747812</v>
      </c>
      <c r="C37" s="96">
        <v>3734.479673297285</v>
      </c>
      <c r="D37" s="96">
        <f t="shared" si="10"/>
        <v>-1016.966974</v>
      </c>
      <c r="E37" s="97">
        <f>IFERROR(+D37/C37,"...")</f>
        <v>-0.2723182511</v>
      </c>
    </row>
    <row r="38" ht="15.75" customHeight="1">
      <c r="A38" s="105" t="s">
        <v>37</v>
      </c>
      <c r="B38" s="106">
        <f t="shared" ref="B38:C38" si="13">+B37/B43</f>
        <v>0.03008714103</v>
      </c>
      <c r="C38" s="106">
        <f t="shared" si="13"/>
        <v>0.04316122044</v>
      </c>
      <c r="D38" s="106">
        <f t="shared" si="10"/>
        <v>-0.01307407941</v>
      </c>
      <c r="E38" s="97" t="s">
        <v>0</v>
      </c>
    </row>
    <row r="39" ht="15.75" customHeight="1">
      <c r="A39" s="102" t="s">
        <v>39</v>
      </c>
      <c r="B39" s="103">
        <f t="shared" ref="B39:C39" si="14">B41+B30</f>
        <v>-1983.568913</v>
      </c>
      <c r="C39" s="103">
        <f t="shared" si="14"/>
        <v>-4037.808031</v>
      </c>
      <c r="D39" s="103">
        <f t="shared" si="10"/>
        <v>2054.239118</v>
      </c>
      <c r="E39" s="104">
        <f>IFERROR(+D39/C39,"...")</f>
        <v>-0.5087510605</v>
      </c>
    </row>
    <row r="40" ht="15.75" customHeight="1">
      <c r="A40" s="105" t="s">
        <v>37</v>
      </c>
      <c r="B40" s="106">
        <f t="shared" ref="B40:C40" si="15">+B39/B43</f>
        <v>-0.02196122861</v>
      </c>
      <c r="C40" s="106">
        <f t="shared" si="15"/>
        <v>-0.04666693563</v>
      </c>
      <c r="D40" s="109">
        <f t="shared" si="10"/>
        <v>0.02470570703</v>
      </c>
      <c r="E40" s="108" t="s">
        <v>0</v>
      </c>
    </row>
    <row r="41" ht="15.75" customHeight="1">
      <c r="A41" s="110" t="s">
        <v>82</v>
      </c>
      <c r="B41" s="111">
        <f t="shared" ref="B41:C41" si="16">SUM(B10-B23)</f>
        <v>-4701.17896</v>
      </c>
      <c r="C41" s="111">
        <f t="shared" si="16"/>
        <v>-6557.186893</v>
      </c>
      <c r="D41" s="111">
        <f t="shared" si="10"/>
        <v>1856.007932</v>
      </c>
      <c r="E41" s="112">
        <f>IFERROR(+D41/C41,"...")</f>
        <v>-0.2830494178</v>
      </c>
    </row>
    <row r="42" ht="15.75" customHeight="1">
      <c r="A42" s="113" t="s">
        <v>83</v>
      </c>
      <c r="B42" s="114">
        <f t="shared" ref="B42:C42" si="17">+B41/B43</f>
        <v>-0.05204944742</v>
      </c>
      <c r="C42" s="114">
        <f t="shared" si="17"/>
        <v>-0.07578463767</v>
      </c>
      <c r="D42" s="115">
        <v>0.024186113457645604</v>
      </c>
      <c r="E42" s="116"/>
    </row>
    <row r="43" ht="15.75" customHeight="1">
      <c r="A43" s="117" t="s">
        <v>41</v>
      </c>
      <c r="B43" s="118">
        <v>90321.4</v>
      </c>
      <c r="C43" s="118">
        <v>86523.95913174721</v>
      </c>
      <c r="D43" s="119"/>
      <c r="E43" s="120"/>
    </row>
    <row r="44" ht="15.75" customHeight="1">
      <c r="A44" s="121" t="s">
        <v>84</v>
      </c>
      <c r="B44" s="7"/>
      <c r="C44" s="7"/>
      <c r="D44" s="7"/>
      <c r="E44" s="3"/>
    </row>
    <row r="45" ht="15.75" customHeight="1">
      <c r="A45" s="122" t="s">
        <v>85</v>
      </c>
      <c r="B45" s="7"/>
      <c r="C45" s="7"/>
      <c r="D45" s="7"/>
      <c r="E45" s="3"/>
    </row>
    <row r="46" ht="15.75" customHeight="1">
      <c r="A46" s="123"/>
      <c r="B46" s="123"/>
      <c r="C46" s="123"/>
      <c r="D46" s="124"/>
      <c r="E46" s="3"/>
    </row>
    <row r="47" ht="15.75" customHeight="1">
      <c r="A47" s="125"/>
      <c r="B47" s="126"/>
      <c r="C47" s="125"/>
      <c r="D47" s="126"/>
      <c r="E47" s="126"/>
    </row>
    <row r="48" ht="15.75" customHeight="1">
      <c r="A48" s="127" t="s">
        <v>86</v>
      </c>
      <c r="B48" s="7"/>
      <c r="C48" s="3"/>
      <c r="D48" s="128"/>
      <c r="E48" s="128"/>
    </row>
    <row r="49" ht="15.75" customHeight="1">
      <c r="A49" s="129" t="s">
        <v>47</v>
      </c>
      <c r="B49" s="7"/>
      <c r="C49" s="3"/>
      <c r="D49" s="130"/>
      <c r="E49" s="130"/>
    </row>
    <row r="50" ht="15.75" customHeight="1">
      <c r="A50" s="131" t="s">
        <v>48</v>
      </c>
      <c r="B50" s="59"/>
      <c r="C50" s="60"/>
      <c r="D50" s="130"/>
      <c r="E50" s="130"/>
    </row>
    <row r="51" ht="15.75" customHeight="1">
      <c r="A51" s="132"/>
      <c r="B51" s="133">
        <v>2025.0</v>
      </c>
      <c r="C51" s="133">
        <v>2024.0</v>
      </c>
      <c r="D51" s="130"/>
      <c r="E51" s="130"/>
    </row>
    <row r="52" ht="15.75" customHeight="1">
      <c r="A52" s="110" t="s">
        <v>49</v>
      </c>
      <c r="B52" s="111">
        <f t="shared" ref="B52:C52" si="18">B55+B61+B66+B71+B73</f>
        <v>4701.17896</v>
      </c>
      <c r="C52" s="111">
        <f t="shared" si="18"/>
        <v>6557.186893</v>
      </c>
      <c r="D52" s="125"/>
      <c r="E52" s="125"/>
    </row>
    <row r="53" ht="15.75" customHeight="1">
      <c r="A53" s="134" t="s">
        <v>37</v>
      </c>
      <c r="B53" s="135">
        <f t="shared" ref="B53:C53" si="19">B52/B43</f>
        <v>0.05204944742</v>
      </c>
      <c r="C53" s="135">
        <f t="shared" si="19"/>
        <v>0.07578463767</v>
      </c>
      <c r="D53" s="130"/>
      <c r="E53" s="136"/>
    </row>
    <row r="54" ht="15.75" customHeight="1">
      <c r="A54" s="137"/>
      <c r="B54" s="138"/>
      <c r="C54" s="139"/>
      <c r="D54" s="130"/>
      <c r="E54" s="130"/>
    </row>
    <row r="55" ht="15.75" customHeight="1">
      <c r="A55" s="140" t="s">
        <v>50</v>
      </c>
      <c r="B55" s="141">
        <f t="shared" ref="B55:C55" si="20">B56+B59</f>
        <v>4203.6205</v>
      </c>
      <c r="C55" s="141">
        <f t="shared" si="20"/>
        <v>4284.3461</v>
      </c>
      <c r="D55" s="130"/>
      <c r="E55" s="130"/>
    </row>
    <row r="56" ht="15.75" customHeight="1">
      <c r="A56" s="137" t="s">
        <v>51</v>
      </c>
      <c r="B56" s="138">
        <f t="shared" ref="B56:C56" si="21">B57-B58</f>
        <v>4240.5919</v>
      </c>
      <c r="C56" s="138">
        <f t="shared" si="21"/>
        <v>4354.4561</v>
      </c>
      <c r="D56" s="130"/>
      <c r="E56" s="130"/>
    </row>
    <row r="57" ht="15.75" customHeight="1">
      <c r="A57" s="137" t="s">
        <v>52</v>
      </c>
      <c r="B57" s="138">
        <v>7606.401200000001</v>
      </c>
      <c r="C57" s="138">
        <v>5740.389700000001</v>
      </c>
      <c r="D57" s="130"/>
      <c r="E57" s="130"/>
    </row>
    <row r="58" ht="15.75" customHeight="1">
      <c r="A58" s="137" t="s">
        <v>53</v>
      </c>
      <c r="B58" s="138">
        <v>3365.8092999999994</v>
      </c>
      <c r="C58" s="138">
        <v>1385.9336</v>
      </c>
      <c r="D58" s="130"/>
      <c r="E58" s="130"/>
    </row>
    <row r="59" ht="15.75" customHeight="1">
      <c r="A59" s="142" t="s">
        <v>54</v>
      </c>
      <c r="B59" s="138">
        <v>-36.9714</v>
      </c>
      <c r="C59" s="138">
        <v>-70.11</v>
      </c>
      <c r="D59" s="130"/>
      <c r="E59" s="130"/>
    </row>
    <row r="60" ht="15.75" customHeight="1">
      <c r="A60" s="137"/>
      <c r="B60" s="138"/>
      <c r="C60" s="139"/>
      <c r="D60" s="130"/>
      <c r="E60" s="130"/>
    </row>
    <row r="61" ht="15.75" customHeight="1">
      <c r="A61" s="140" t="s">
        <v>55</v>
      </c>
      <c r="B61" s="141">
        <f t="shared" ref="B61:C61" si="22">+B62</f>
        <v>1207.7258</v>
      </c>
      <c r="C61" s="141">
        <f t="shared" si="22"/>
        <v>2413.19</v>
      </c>
      <c r="D61" s="130"/>
      <c r="E61" s="130"/>
    </row>
    <row r="62" ht="15.75" customHeight="1">
      <c r="A62" s="137" t="s">
        <v>51</v>
      </c>
      <c r="B62" s="138">
        <f t="shared" ref="B62:C62" si="23">+B63-B64</f>
        <v>1207.7258</v>
      </c>
      <c r="C62" s="138">
        <f t="shared" si="23"/>
        <v>2413.19</v>
      </c>
      <c r="D62" s="130"/>
      <c r="E62" s="130"/>
    </row>
    <row r="63" ht="15.75" customHeight="1">
      <c r="A63" s="137" t="s">
        <v>52</v>
      </c>
      <c r="B63" s="138">
        <v>4739.324699999999</v>
      </c>
      <c r="C63" s="138">
        <v>4432.94</v>
      </c>
      <c r="D63" s="130"/>
      <c r="E63" s="130"/>
    </row>
    <row r="64" ht="15.75" customHeight="1">
      <c r="A64" s="137" t="s">
        <v>53</v>
      </c>
      <c r="B64" s="138">
        <v>3531.5989</v>
      </c>
      <c r="C64" s="138">
        <v>2019.75</v>
      </c>
      <c r="D64" s="130"/>
      <c r="E64" s="130"/>
    </row>
    <row r="65" ht="15.75" customHeight="1">
      <c r="A65" s="137"/>
      <c r="B65" s="138"/>
      <c r="C65" s="139"/>
      <c r="D65" s="130"/>
      <c r="E65" s="130"/>
    </row>
    <row r="66" ht="15.75" customHeight="1">
      <c r="A66" s="140" t="s">
        <v>87</v>
      </c>
      <c r="B66" s="141">
        <v>534.1993429199998</v>
      </c>
      <c r="C66" s="141">
        <v>96.6082588499998</v>
      </c>
      <c r="D66" s="130"/>
      <c r="E66" s="130"/>
    </row>
    <row r="67" ht="15.75" customHeight="1">
      <c r="A67" s="137" t="s">
        <v>57</v>
      </c>
      <c r="B67" s="138">
        <v>519.6993429199998</v>
      </c>
      <c r="C67" s="138">
        <v>182.1082588499998</v>
      </c>
      <c r="D67" s="130"/>
      <c r="E67" s="130"/>
    </row>
    <row r="68" ht="15.75" customHeight="1">
      <c r="A68" s="137" t="s">
        <v>58</v>
      </c>
      <c r="B68" s="138">
        <v>-79.5</v>
      </c>
      <c r="C68" s="138">
        <v>-262.5</v>
      </c>
      <c r="D68" s="130"/>
      <c r="E68" s="130"/>
    </row>
    <row r="69" ht="15.75" customHeight="1">
      <c r="A69" s="137" t="s">
        <v>59</v>
      </c>
      <c r="B69" s="138">
        <v>94.0</v>
      </c>
      <c r="C69" s="138">
        <v>177.0</v>
      </c>
      <c r="D69" s="130"/>
      <c r="E69" s="130"/>
    </row>
    <row r="70" ht="15.75" customHeight="1">
      <c r="A70" s="137"/>
      <c r="B70" s="138"/>
      <c r="C70" s="139"/>
      <c r="D70" s="130"/>
      <c r="E70" s="130"/>
    </row>
    <row r="71" ht="15.75" customHeight="1">
      <c r="A71" s="143" t="s">
        <v>60</v>
      </c>
      <c r="B71" s="141">
        <v>-1.94727577</v>
      </c>
      <c r="C71" s="141">
        <v>4.268666970000011</v>
      </c>
      <c r="D71" s="130"/>
      <c r="E71" s="130"/>
    </row>
    <row r="72" ht="15.75" customHeight="1">
      <c r="A72" s="137"/>
      <c r="B72" s="138"/>
      <c r="C72" s="139"/>
      <c r="D72" s="130"/>
      <c r="E72" s="130"/>
    </row>
    <row r="73" ht="15.75" customHeight="1">
      <c r="A73" s="143" t="s">
        <v>88</v>
      </c>
      <c r="B73" s="141">
        <v>-1242.4194068000002</v>
      </c>
      <c r="C73" s="141">
        <v>-241.22613312570002</v>
      </c>
      <c r="D73" s="130"/>
      <c r="E73" s="130"/>
    </row>
    <row r="74" ht="35.25" customHeight="1">
      <c r="A74" s="144" t="s">
        <v>62</v>
      </c>
      <c r="B74" s="74"/>
      <c r="C74" s="12"/>
      <c r="D74" s="145"/>
      <c r="E74" s="145"/>
    </row>
    <row r="75" ht="15.75" customHeight="1">
      <c r="A75" s="75"/>
      <c r="C75" s="76"/>
      <c r="D75" s="145"/>
      <c r="E75" s="145"/>
    </row>
    <row r="76" ht="15.75" customHeight="1">
      <c r="A76" s="15"/>
      <c r="B76" s="77"/>
      <c r="C76" s="16"/>
      <c r="D76" s="145"/>
      <c r="E76" s="145"/>
    </row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4">
    <mergeCell ref="A44:E44"/>
    <mergeCell ref="A45:E45"/>
    <mergeCell ref="D46:E46"/>
    <mergeCell ref="A48:C48"/>
    <mergeCell ref="A49:C49"/>
    <mergeCell ref="A50:C50"/>
    <mergeCell ref="A74:C76"/>
    <mergeCell ref="B1:C1"/>
    <mergeCell ref="D1:E1"/>
    <mergeCell ref="A2:E2"/>
    <mergeCell ref="A3:E3"/>
    <mergeCell ref="A4:E4"/>
    <mergeCell ref="D5:E6"/>
    <mergeCell ref="A6:A7"/>
  </mergeCells>
  <printOptions horizontalCentered="1"/>
  <pageMargins bottom="0.7480314960629921" footer="0.0" header="0.0" left="0.7086614173228347" right="0.7086614173228347" top="0.7480314960629921"/>
  <pageSetup paperSize="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2026-01-28T14:30:08Z</dcterms:created>
  <dc:creator>Mauricio Moreno</dc:creator>
</cp:coreProperties>
</file>