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2. Diciembre\Para Publicar\Ingles\"/>
    </mc:Choice>
  </mc:AlternateContent>
  <bookViews>
    <workbookView xWindow="0" yWindow="0" windowWidth="19200" windowHeight="6900"/>
  </bookViews>
  <sheets>
    <sheet name="SPNF" sheetId="1" r:id="rId1"/>
  </sheets>
  <definedNames>
    <definedName name="_xlnm.Print_Area" localSheetId="0">SPNF!$A$1:$E$86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6" i="1" l="1"/>
  <c r="C62" i="1" s="1"/>
  <c r="C63" i="1" s="1"/>
  <c r="B76" i="1"/>
  <c r="C71" i="1"/>
  <c r="B71" i="1"/>
  <c r="C66" i="1"/>
  <c r="B66" i="1"/>
  <c r="C65" i="1"/>
  <c r="B65" i="1"/>
  <c r="B62" i="1"/>
  <c r="B63" i="1" s="1"/>
  <c r="C47" i="1"/>
  <c r="C48" i="1" s="1"/>
  <c r="B47" i="1"/>
  <c r="B48" i="1" s="1"/>
  <c r="D48" i="1" s="1"/>
  <c r="C43" i="1"/>
  <c r="C44" i="1" s="1"/>
  <c r="B43" i="1"/>
  <c r="B44" i="1" s="1"/>
  <c r="D44" i="1" s="1"/>
  <c r="C40" i="1"/>
  <c r="B40" i="1"/>
  <c r="D40" i="1" s="1"/>
  <c r="D39" i="1"/>
  <c r="E39" i="1" s="1"/>
  <c r="D37" i="1"/>
  <c r="E37" i="1" s="1"/>
  <c r="D36" i="1"/>
  <c r="E36" i="1" s="1"/>
  <c r="E35" i="1"/>
  <c r="D35" i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E26" i="1"/>
  <c r="D26" i="1"/>
  <c r="D24" i="1"/>
  <c r="E24" i="1" s="1"/>
  <c r="D22" i="1"/>
  <c r="E22" i="1" s="1"/>
  <c r="D20" i="1"/>
  <c r="E20" i="1" s="1"/>
  <c r="D18" i="1"/>
  <c r="E18" i="1" s="1"/>
  <c r="D16" i="1"/>
  <c r="E16" i="1" s="1"/>
  <c r="D15" i="1"/>
  <c r="E15" i="1" s="1"/>
  <c r="E14" i="1"/>
  <c r="D14" i="1"/>
  <c r="C13" i="1"/>
  <c r="C41" i="1" s="1"/>
  <c r="C42" i="1" s="1"/>
  <c r="B13" i="1"/>
  <c r="D13" i="1" s="1"/>
  <c r="E13" i="1" s="1"/>
  <c r="C11" i="1"/>
  <c r="C49" i="1" s="1"/>
  <c r="C50" i="1" s="1"/>
  <c r="B11" i="1"/>
  <c r="B49" i="1" s="1"/>
  <c r="D49" i="1" l="1"/>
  <c r="E49" i="1" s="1"/>
  <c r="B50" i="1"/>
  <c r="D50" i="1" s="1"/>
  <c r="D43" i="1"/>
  <c r="E43" i="1" s="1"/>
  <c r="D47" i="1"/>
  <c r="E47" i="1" s="1"/>
  <c r="D11" i="1"/>
  <c r="E11" i="1" s="1"/>
  <c r="B41" i="1"/>
  <c r="B45" i="1"/>
  <c r="C45" i="1"/>
  <c r="C46" i="1" s="1"/>
  <c r="D45" i="1" l="1"/>
  <c r="E45" i="1" s="1"/>
  <c r="B46" i="1"/>
  <c r="D46" i="1" s="1"/>
  <c r="D41" i="1"/>
  <c r="E41" i="1" s="1"/>
  <c r="B42" i="1"/>
  <c r="D42" i="1" s="1"/>
</calcChain>
</file>

<file path=xl/sharedStrings.xml><?xml version="1.0" encoding="utf-8"?>
<sst xmlns="http://schemas.openxmlformats.org/spreadsheetml/2006/main" count="88" uniqueCount="63">
  <si>
    <t>Table No. 1</t>
  </si>
  <si>
    <t>CONSOLIDATED FISCAL BALANCE</t>
  </si>
  <si>
    <t>NON-FINANCIAL PUBLIC SECTOR</t>
  </si>
  <si>
    <t>(In millions of Balboas)</t>
  </si>
  <si>
    <t xml:space="preserve"> </t>
  </si>
  <si>
    <t>December</t>
  </si>
  <si>
    <t>Difference</t>
  </si>
  <si>
    <t>Detail</t>
  </si>
  <si>
    <t>Preliminary</t>
  </si>
  <si>
    <t>Reviewed</t>
  </si>
  <si>
    <t>Absolute</t>
  </si>
  <si>
    <t>Percentage</t>
  </si>
  <si>
    <t>1</t>
  </si>
  <si>
    <t>2</t>
  </si>
  <si>
    <t>3= (1-2)</t>
  </si>
  <si>
    <t>4=3/2</t>
  </si>
  <si>
    <t>Total revenue</t>
  </si>
  <si>
    <t>General Government Current Income</t>
  </si>
  <si>
    <r>
      <t>Central Government</t>
    </r>
    <r>
      <rPr>
        <vertAlign val="superscript"/>
        <sz val="10"/>
        <rFont val="Arial"/>
        <family val="2"/>
      </rPr>
      <t xml:space="preserve"> </t>
    </r>
  </si>
  <si>
    <r>
      <t>CSS</t>
    </r>
    <r>
      <rPr>
        <vertAlign val="superscript"/>
        <sz val="10"/>
        <rFont val="Arial"/>
        <family val="2"/>
      </rPr>
      <t xml:space="preserve"> 1/</t>
    </r>
  </si>
  <si>
    <t>Consolidated Agencies</t>
  </si>
  <si>
    <t>Operational Balance of Public Companies</t>
  </si>
  <si>
    <t>Non-consolidated Agencies and Others</t>
  </si>
  <si>
    <t>Capital revenues</t>
  </si>
  <si>
    <r>
      <t xml:space="preserve">Net Granting of Loans </t>
    </r>
    <r>
      <rPr>
        <vertAlign val="superscript"/>
        <sz val="10"/>
        <rFont val="Arial"/>
        <family val="2"/>
      </rPr>
      <t>2/</t>
    </r>
  </si>
  <si>
    <t>Donations</t>
  </si>
  <si>
    <t>Total expenditure</t>
  </si>
  <si>
    <t>Current expenses</t>
  </si>
  <si>
    <t>Current Expenses (excludes interest payments)</t>
  </si>
  <si>
    <t>Central Government</t>
  </si>
  <si>
    <t>CSS</t>
  </si>
  <si>
    <t>Interests</t>
  </si>
  <si>
    <t>External Interests</t>
  </si>
  <si>
    <t>Internal interests</t>
  </si>
  <si>
    <t>Capital expenditure</t>
  </si>
  <si>
    <t>% of GDP</t>
  </si>
  <si>
    <t>General Government Current Savings</t>
  </si>
  <si>
    <t>SPNF Current Savings</t>
  </si>
  <si>
    <t>Total Savings (Total Income minus Current Expenses)</t>
  </si>
  <si>
    <t>Primary Balance</t>
  </si>
  <si>
    <r>
      <t>Total Balance</t>
    </r>
    <r>
      <rPr>
        <b/>
        <vertAlign val="superscript"/>
        <sz val="10"/>
        <rFont val="Arial"/>
        <family val="2"/>
      </rPr>
      <t xml:space="preserve"> 3/</t>
    </r>
  </si>
  <si>
    <t>Estimated Nominal GDP for 2025</t>
  </si>
  <si>
    <t>Source: CGR, Superintendencia de Bancos de Panamá, BNP, CA, Decentralized Entities, MEF.</t>
  </si>
  <si>
    <t>1/ The current revenues of the CSS contain the revenues of the Mixed Subsystem and those of Defined Benefit.</t>
  </si>
  <si>
    <t>2/ Includes granting of loans from institutions such as IFARHU, BHN and BDA.</t>
  </si>
  <si>
    <t>3/ Reconciled for financial registers</t>
  </si>
  <si>
    <t>Preliminary Financing of the Non-Financial Public Sector</t>
  </si>
  <si>
    <t>TOTAL</t>
  </si>
  <si>
    <t>External debt</t>
  </si>
  <si>
    <t>Net disbursement</t>
  </si>
  <si>
    <t>Disbursement</t>
  </si>
  <si>
    <t>Amortization</t>
  </si>
  <si>
    <t>Financial investment</t>
  </si>
  <si>
    <t>Internal Debt</t>
  </si>
  <si>
    <r>
      <t xml:space="preserve">Banking Resources  </t>
    </r>
    <r>
      <rPr>
        <b/>
        <vertAlign val="superscript"/>
        <sz val="10"/>
        <rFont val="Arial"/>
        <family val="2"/>
      </rPr>
      <t>1/</t>
    </r>
  </si>
  <si>
    <t>Banco Nacional de Panama</t>
  </si>
  <si>
    <t>Caja de Ahorro</t>
  </si>
  <si>
    <t>Private Banks</t>
  </si>
  <si>
    <t>Checks in circulation</t>
  </si>
  <si>
    <r>
      <t xml:space="preserve">Others </t>
    </r>
    <r>
      <rPr>
        <b/>
        <vertAlign val="superscript"/>
        <sz val="10"/>
        <rFont val="Arial"/>
        <family val="2"/>
      </rPr>
      <t>2/</t>
    </r>
  </si>
  <si>
    <t>Prepared by: Macro Fiscal.</t>
  </si>
  <si>
    <t>1/ Corresponds to the use or accumulations of deposits in official and private banks; an accumulation of money carries a negative sign (-) and a use of money a positive sign (+).</t>
  </si>
  <si>
    <t>2/ Includes deposits in transit, accrued, CUT Investments, adjustments for transfers, flows and amortization and disbursement operations.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</si>
</sst>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[$€-2]* #,##0.0_);_([$€-2]* \(#,##0.0\);_([$€-2]* &quot;-&quot;??_)"/>
    <numFmt numFmtId="165" formatCode="#,##0.0"/>
    <numFmt numFmtId="166" formatCode="0.0%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222222"/>
      <name val="Verdana"/>
      <family val="2"/>
    </font>
    <font>
      <sz val="10"/>
      <name val="Courier"/>
      <family val="3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sz val="10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/>
    <xf numFmtId="0" fontId="1" fillId="0" borderId="0"/>
    <xf numFmtId="0" fontId="3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164" fontId="4" fillId="2" borderId="0" xfId="3" applyFont="1" applyFill="1" applyAlignment="1">
      <alignment horizontal="right" vertical="center"/>
    </xf>
    <xf numFmtId="164" fontId="5" fillId="3" borderId="0" xfId="3" applyFont="1" applyFill="1" applyAlignment="1">
      <alignment horizontal="center" vertical="center"/>
    </xf>
    <xf numFmtId="164" fontId="6" fillId="3" borderId="0" xfId="3" applyFont="1" applyFill="1" applyAlignment="1">
      <alignment horizontal="center" vertical="center"/>
    </xf>
    <xf numFmtId="22" fontId="6" fillId="3" borderId="1" xfId="3" applyNumberFormat="1" applyFont="1" applyFill="1" applyBorder="1"/>
    <xf numFmtId="164" fontId="7" fillId="2" borderId="1" xfId="3" applyFont="1" applyFill="1" applyBorder="1" applyAlignment="1">
      <alignment horizontal="center" vertical="center"/>
    </xf>
    <xf numFmtId="164" fontId="7" fillId="2" borderId="1" xfId="3" applyFont="1" applyFill="1" applyBorder="1" applyAlignment="1">
      <alignment horizontal="center" vertical="center"/>
    </xf>
    <xf numFmtId="164" fontId="4" fillId="3" borderId="0" xfId="3" applyFont="1" applyFill="1" applyAlignment="1">
      <alignment horizontal="center" vertical="center"/>
    </xf>
    <xf numFmtId="0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/>
    </xf>
    <xf numFmtId="164" fontId="6" fillId="3" borderId="2" xfId="3" applyFont="1" applyFill="1" applyBorder="1"/>
    <xf numFmtId="49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/>
    </xf>
    <xf numFmtId="164" fontId="6" fillId="3" borderId="0" xfId="3" applyFont="1" applyFill="1"/>
    <xf numFmtId="165" fontId="6" fillId="3" borderId="0" xfId="3" applyNumberFormat="1" applyFont="1" applyFill="1" applyAlignment="1">
      <alignment horizontal="center"/>
    </xf>
    <xf numFmtId="166" fontId="6" fillId="3" borderId="0" xfId="3" applyNumberFormat="1" applyFont="1" applyFill="1" applyAlignment="1">
      <alignment horizontal="center"/>
    </xf>
    <xf numFmtId="164" fontId="4" fillId="3" borderId="0" xfId="3" applyFont="1" applyFill="1"/>
    <xf numFmtId="165" fontId="4" fillId="3" borderId="0" xfId="3" applyNumberFormat="1" applyFont="1" applyFill="1" applyAlignment="1">
      <alignment horizontal="right"/>
    </xf>
    <xf numFmtId="166" fontId="4" fillId="3" borderId="0" xfId="3" applyNumberFormat="1" applyFont="1" applyFill="1" applyAlignment="1">
      <alignment horizontal="right"/>
    </xf>
    <xf numFmtId="165" fontId="6" fillId="3" borderId="0" xfId="3" applyNumberFormat="1" applyFont="1" applyFill="1" applyAlignment="1">
      <alignment horizontal="right"/>
    </xf>
    <xf numFmtId="166" fontId="6" fillId="3" borderId="0" xfId="3" applyNumberFormat="1" applyFont="1" applyFill="1" applyAlignment="1">
      <alignment horizontal="right"/>
    </xf>
    <xf numFmtId="164" fontId="6" fillId="3" borderId="0" xfId="3" applyFont="1" applyFill="1" applyAlignment="1">
      <alignment horizontal="left" indent="1"/>
    </xf>
    <xf numFmtId="164" fontId="6" fillId="3" borderId="0" xfId="3" applyFont="1" applyFill="1" applyAlignment="1">
      <alignment horizontal="left" indent="2"/>
    </xf>
    <xf numFmtId="165" fontId="6" fillId="2" borderId="0" xfId="3" applyNumberFormat="1" applyFont="1" applyFill="1" applyAlignment="1">
      <alignment horizontal="right"/>
    </xf>
    <xf numFmtId="164" fontId="6" fillId="2" borderId="0" xfId="3" applyFont="1" applyFill="1" applyAlignment="1">
      <alignment horizontal="left" vertical="center" indent="1"/>
    </xf>
    <xf numFmtId="166" fontId="6" fillId="2" borderId="0" xfId="3" applyNumberFormat="1" applyFont="1" applyFill="1" applyAlignment="1">
      <alignment horizontal="right" vertical="center"/>
    </xf>
    <xf numFmtId="164" fontId="4" fillId="3" borderId="0" xfId="3" applyFont="1" applyFill="1" applyAlignment="1">
      <alignment horizontal="left" indent="1"/>
    </xf>
    <xf numFmtId="164" fontId="6" fillId="3" borderId="0" xfId="3" applyFont="1" applyFill="1" applyAlignment="1">
      <alignment horizontal="left" indent="3"/>
    </xf>
    <xf numFmtId="165" fontId="4" fillId="2" borderId="0" xfId="3" applyNumberFormat="1" applyFont="1" applyFill="1" applyAlignment="1">
      <alignment horizontal="right"/>
    </xf>
    <xf numFmtId="164" fontId="9" fillId="3" borderId="0" xfId="3" applyFont="1" applyFill="1" applyAlignment="1">
      <alignment horizontal="left" indent="1"/>
    </xf>
    <xf numFmtId="10" fontId="10" fillId="3" borderId="0" xfId="2" applyNumberFormat="1" applyFont="1" applyFill="1" applyBorder="1" applyAlignment="1">
      <alignment horizontal="right"/>
    </xf>
    <xf numFmtId="164" fontId="4" fillId="4" borderId="0" xfId="3" applyFont="1" applyFill="1" applyAlignment="1">
      <alignment horizontal="left"/>
    </xf>
    <xf numFmtId="165" fontId="4" fillId="4" borderId="0" xfId="3" applyNumberFormat="1" applyFont="1" applyFill="1" applyAlignment="1">
      <alignment horizontal="right"/>
    </xf>
    <xf numFmtId="166" fontId="4" fillId="4" borderId="0" xfId="3" applyNumberFormat="1" applyFont="1" applyFill="1" applyAlignment="1">
      <alignment horizontal="right"/>
    </xf>
    <xf numFmtId="166" fontId="10" fillId="3" borderId="0" xfId="2" applyNumberFormat="1" applyFont="1" applyFill="1" applyBorder="1" applyAlignment="1">
      <alignment horizontal="right"/>
    </xf>
    <xf numFmtId="164" fontId="4" fillId="4" borderId="0" xfId="3" applyFont="1" applyFill="1"/>
    <xf numFmtId="164" fontId="4" fillId="5" borderId="0" xfId="3" applyFont="1" applyFill="1" applyAlignment="1">
      <alignment vertical="center"/>
    </xf>
    <xf numFmtId="165" fontId="12" fillId="5" borderId="0" xfId="3" applyNumberFormat="1" applyFont="1" applyFill="1" applyAlignment="1">
      <alignment horizontal="right" vertical="center"/>
    </xf>
    <xf numFmtId="166" fontId="12" fillId="5" borderId="0" xfId="3" applyNumberFormat="1" applyFont="1" applyFill="1" applyAlignment="1">
      <alignment horizontal="right" vertical="center"/>
    </xf>
    <xf numFmtId="164" fontId="13" fillId="3" borderId="2" xfId="3" applyFont="1" applyFill="1" applyBorder="1" applyAlignment="1">
      <alignment horizontal="left" vertical="center" indent="1"/>
    </xf>
    <xf numFmtId="10" fontId="13" fillId="3" borderId="2" xfId="2" applyNumberFormat="1" applyFont="1" applyFill="1" applyBorder="1" applyAlignment="1">
      <alignment horizontal="right" vertical="center"/>
    </xf>
    <xf numFmtId="10" fontId="6" fillId="3" borderId="2" xfId="3" applyNumberFormat="1" applyFont="1" applyFill="1" applyBorder="1" applyAlignment="1">
      <alignment horizontal="right"/>
    </xf>
    <xf numFmtId="164" fontId="14" fillId="2" borderId="0" xfId="3" applyFont="1" applyFill="1" applyAlignment="1">
      <alignment vertical="center"/>
    </xf>
    <xf numFmtId="3" fontId="14" fillId="2" borderId="0" xfId="3" applyNumberFormat="1" applyFont="1" applyFill="1" applyAlignment="1">
      <alignment horizontal="right" vertical="center"/>
    </xf>
    <xf numFmtId="10" fontId="6" fillId="3" borderId="0" xfId="3" applyNumberFormat="1" applyFont="1" applyFill="1" applyAlignment="1">
      <alignment horizontal="right"/>
    </xf>
    <xf numFmtId="164" fontId="10" fillId="2" borderId="0" xfId="3" applyFont="1" applyFill="1"/>
    <xf numFmtId="0" fontId="15" fillId="2" borderId="0" xfId="4" applyFont="1" applyFill="1" applyAlignment="1">
      <alignment horizontal="left" vertical="center" indent="1"/>
    </xf>
    <xf numFmtId="0" fontId="15" fillId="2" borderId="0" xfId="4" applyFont="1" applyFill="1" applyAlignment="1">
      <alignment vertical="center"/>
    </xf>
    <xf numFmtId="165" fontId="16" fillId="2" borderId="0" xfId="4" applyNumberFormat="1" applyFont="1" applyFill="1" applyAlignment="1">
      <alignment vertical="center"/>
    </xf>
    <xf numFmtId="0" fontId="5" fillId="2" borderId="0" xfId="5" applyFont="1" applyFill="1" applyAlignment="1">
      <alignment horizontal="center"/>
    </xf>
    <xf numFmtId="0" fontId="17" fillId="0" borderId="0" xfId="0" applyFont="1"/>
    <xf numFmtId="0" fontId="6" fillId="2" borderId="0" xfId="5" applyFont="1" applyFill="1" applyAlignment="1">
      <alignment horizontal="center"/>
    </xf>
    <xf numFmtId="0" fontId="16" fillId="0" borderId="0" xfId="0" applyFont="1"/>
    <xf numFmtId="0" fontId="4" fillId="2" borderId="2" xfId="5" applyFont="1" applyFill="1" applyBorder="1" applyAlignment="1">
      <alignment horizontal="center"/>
    </xf>
    <xf numFmtId="0" fontId="6" fillId="2" borderId="3" xfId="5" applyFont="1" applyFill="1" applyBorder="1" applyAlignment="1">
      <alignment vertical="center"/>
    </xf>
    <xf numFmtId="1" fontId="4" fillId="2" borderId="4" xfId="5" applyNumberFormat="1" applyFont="1" applyFill="1" applyBorder="1" applyAlignment="1">
      <alignment horizontal="right" vertical="center"/>
    </xf>
    <xf numFmtId="165" fontId="18" fillId="5" borderId="0" xfId="3" applyNumberFormat="1" applyFont="1" applyFill="1" applyAlignment="1">
      <alignment horizontal="right" vertical="center"/>
    </xf>
    <xf numFmtId="43" fontId="16" fillId="0" borderId="0" xfId="1" applyFont="1"/>
    <xf numFmtId="167" fontId="19" fillId="2" borderId="0" xfId="5" applyNumberFormat="1" applyFont="1" applyFill="1" applyAlignment="1">
      <alignment horizontal="left" indent="1"/>
    </xf>
    <xf numFmtId="10" fontId="19" fillId="2" borderId="0" xfId="6" applyNumberFormat="1" applyFont="1" applyFill="1" applyBorder="1" applyAlignment="1">
      <alignment vertical="center"/>
    </xf>
    <xf numFmtId="167" fontId="20" fillId="2" borderId="0" xfId="5" applyNumberFormat="1" applyFont="1" applyFill="1"/>
    <xf numFmtId="165" fontId="6" fillId="2" borderId="0" xfId="5" applyNumberFormat="1" applyFont="1" applyFill="1"/>
    <xf numFmtId="167" fontId="4" fillId="6" borderId="0" xfId="5" applyNumberFormat="1" applyFont="1" applyFill="1"/>
    <xf numFmtId="165" fontId="4" fillId="6" borderId="0" xfId="5" applyNumberFormat="1" applyFont="1" applyFill="1"/>
    <xf numFmtId="167" fontId="6" fillId="2" borderId="0" xfId="5" applyNumberFormat="1" applyFont="1" applyFill="1" applyAlignment="1">
      <alignment horizontal="left" indent="1"/>
    </xf>
    <xf numFmtId="167" fontId="6" fillId="2" borderId="0" xfId="5" applyNumberFormat="1" applyFont="1" applyFill="1" applyAlignment="1">
      <alignment horizontal="left" indent="2"/>
    </xf>
    <xf numFmtId="165" fontId="6" fillId="2" borderId="0" xfId="7" applyNumberFormat="1" applyFill="1" applyBorder="1"/>
    <xf numFmtId="0" fontId="6" fillId="2" borderId="0" xfId="0" applyFont="1" applyFill="1" applyAlignment="1">
      <alignment horizontal="left" indent="1"/>
    </xf>
    <xf numFmtId="167" fontId="6" fillId="2" borderId="0" xfId="5" applyNumberFormat="1" applyFont="1" applyFill="1"/>
    <xf numFmtId="167" fontId="6" fillId="2" borderId="0" xfId="5" applyNumberFormat="1" applyFont="1" applyFill="1" applyAlignment="1">
      <alignment horizontal="left" indent="3"/>
    </xf>
    <xf numFmtId="165" fontId="6" fillId="2" borderId="0" xfId="1" applyNumberFormat="1" applyFont="1" applyFill="1" applyBorder="1"/>
    <xf numFmtId="167" fontId="6" fillId="2" borderId="0" xfId="5" applyNumberFormat="1" applyFont="1" applyFill="1" applyAlignment="1">
      <alignment horizontal="left"/>
    </xf>
    <xf numFmtId="165" fontId="16" fillId="0" borderId="0" xfId="0" applyNumberFormat="1" applyFont="1"/>
    <xf numFmtId="165" fontId="4" fillId="6" borderId="0" xfId="7" applyNumberFormat="1" applyFont="1" applyFill="1"/>
    <xf numFmtId="2" fontId="4" fillId="6" borderId="0" xfId="5" applyNumberFormat="1" applyFont="1" applyFill="1" applyAlignment="1">
      <alignment horizontal="left"/>
    </xf>
    <xf numFmtId="167" fontId="6" fillId="2" borderId="1" xfId="5" applyNumberFormat="1" applyFont="1" applyFill="1" applyBorder="1" applyAlignment="1">
      <alignment horizontal="left" wrapText="1"/>
    </xf>
    <xf numFmtId="167" fontId="6" fillId="2" borderId="0" xfId="5" applyNumberFormat="1" applyFont="1" applyFill="1" applyAlignment="1">
      <alignment horizontal="left" vertical="center" wrapText="1"/>
    </xf>
  </cellXfs>
  <cellStyles count="8">
    <cellStyle name="ANCLAS,REZONES Y SUS PARTES,DE FUNDICION,DE HIERRO O DE ACERO 10" xfId="7"/>
    <cellStyle name="Millares" xfId="1" builtinId="3"/>
    <cellStyle name="Normal" xfId="0" builtinId="0"/>
    <cellStyle name="Normal 13 3" xfId="5"/>
    <cellStyle name="Normal 14_Balance Fiscal Hoja de Trabajo original 2" xfId="3"/>
    <cellStyle name="Normal 2 2" xfId="4"/>
    <cellStyle name="Porcentaje" xfId="2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tabSelected="1" topLeftCell="A49" workbookViewId="0">
      <selection activeCell="D11" sqref="D11"/>
    </sheetView>
  </sheetViews>
  <sheetFormatPr baseColWidth="10" defaultRowHeight="14.5" x14ac:dyDescent="0.35"/>
  <cols>
    <col min="1" max="1" width="52.90625" customWidth="1"/>
    <col min="2" max="2" width="12.1796875" customWidth="1"/>
    <col min="3" max="3" width="14" customWidth="1"/>
    <col min="4" max="4" width="13.26953125" customWidth="1"/>
    <col min="5" max="5" width="13.453125" customWidth="1"/>
  </cols>
  <sheetData>
    <row r="1" spans="1:5" ht="17.5" x14ac:dyDescent="0.35">
      <c r="A1" s="1"/>
      <c r="B1" s="1"/>
      <c r="C1" s="1"/>
      <c r="D1" s="1"/>
      <c r="E1" s="1"/>
    </row>
    <row r="2" spans="1:5" x14ac:dyDescent="0.35">
      <c r="A2" s="2" t="s">
        <v>0</v>
      </c>
      <c r="B2" s="2"/>
      <c r="C2" s="2"/>
      <c r="D2" s="2"/>
      <c r="E2" s="2"/>
    </row>
    <row r="3" spans="1:5" x14ac:dyDescent="0.35">
      <c r="A3" s="3" t="s">
        <v>1</v>
      </c>
      <c r="B3" s="3"/>
      <c r="C3" s="3"/>
      <c r="D3" s="3"/>
      <c r="E3" s="3"/>
    </row>
    <row r="4" spans="1:5" x14ac:dyDescent="0.35">
      <c r="A4" s="3" t="s">
        <v>2</v>
      </c>
      <c r="B4" s="3"/>
      <c r="C4" s="3"/>
      <c r="D4" s="3"/>
      <c r="E4" s="3"/>
    </row>
    <row r="5" spans="1:5" x14ac:dyDescent="0.35">
      <c r="A5" s="4" t="s">
        <v>3</v>
      </c>
      <c r="B5" s="4"/>
      <c r="C5" s="4"/>
      <c r="D5" s="4"/>
      <c r="E5" s="4"/>
    </row>
    <row r="6" spans="1:5" x14ac:dyDescent="0.35">
      <c r="A6" s="5" t="s">
        <v>4</v>
      </c>
      <c r="B6" s="6" t="s">
        <v>5</v>
      </c>
      <c r="C6" s="6" t="s">
        <v>5</v>
      </c>
      <c r="D6" s="7" t="s">
        <v>6</v>
      </c>
      <c r="E6" s="7"/>
    </row>
    <row r="7" spans="1:5" x14ac:dyDescent="0.35">
      <c r="A7" s="8" t="s">
        <v>7</v>
      </c>
      <c r="B7" s="9">
        <v>2025</v>
      </c>
      <c r="C7" s="9">
        <v>2024</v>
      </c>
      <c r="D7" s="10"/>
      <c r="E7" s="10"/>
    </row>
    <row r="8" spans="1:5" x14ac:dyDescent="0.35">
      <c r="A8" s="8"/>
      <c r="B8" s="11" t="s">
        <v>8</v>
      </c>
      <c r="C8" s="11" t="s">
        <v>9</v>
      </c>
      <c r="D8" s="12" t="s">
        <v>10</v>
      </c>
      <c r="E8" s="12" t="s">
        <v>11</v>
      </c>
    </row>
    <row r="9" spans="1:5" x14ac:dyDescent="0.35">
      <c r="A9" s="13"/>
      <c r="B9" s="14" t="s">
        <v>12</v>
      </c>
      <c r="C9" s="14" t="s">
        <v>13</v>
      </c>
      <c r="D9" s="15" t="s">
        <v>14</v>
      </c>
      <c r="E9" s="15" t="s">
        <v>15</v>
      </c>
    </row>
    <row r="10" spans="1:5" x14ac:dyDescent="0.35">
      <c r="A10" s="16"/>
      <c r="B10" s="17"/>
      <c r="C10" s="17"/>
      <c r="D10" s="17"/>
      <c r="E10" s="18"/>
    </row>
    <row r="11" spans="1:5" x14ac:dyDescent="0.35">
      <c r="A11" s="19" t="s">
        <v>16</v>
      </c>
      <c r="B11" s="20">
        <f>B13+B18+B20+B22+B24+B26</f>
        <v>15614.419099133</v>
      </c>
      <c r="C11" s="20">
        <f>C13+C18+C20+C22+C24+C26</f>
        <v>14604.689725696</v>
      </c>
      <c r="D11" s="20">
        <f>B11-C11</f>
        <v>1009.7293734369996</v>
      </c>
      <c r="E11" s="21">
        <f>IFERROR(+D11/C11,"...")</f>
        <v>6.9137338238719759E-2</v>
      </c>
    </row>
    <row r="12" spans="1:5" x14ac:dyDescent="0.35">
      <c r="A12" s="19"/>
      <c r="B12" s="22"/>
      <c r="C12" s="22"/>
      <c r="D12" s="22" t="s">
        <v>4</v>
      </c>
      <c r="E12" s="23" t="s">
        <v>4</v>
      </c>
    </row>
    <row r="13" spans="1:5" x14ac:dyDescent="0.35">
      <c r="A13" s="24" t="s">
        <v>17</v>
      </c>
      <c r="B13" s="22">
        <f>B14+B15+B16</f>
        <v>15344.692537282999</v>
      </c>
      <c r="C13" s="22">
        <f>C14+C15+C16</f>
        <v>14411.174083649999</v>
      </c>
      <c r="D13" s="22">
        <f>B13-C13</f>
        <v>933.51845363299981</v>
      </c>
      <c r="E13" s="23">
        <f t="shared" ref="E13:E16" si="0">IFERROR(+D13/C13,"...")</f>
        <v>6.4777404548329642E-2</v>
      </c>
    </row>
    <row r="14" spans="1:5" ht="15.5" x14ac:dyDescent="0.35">
      <c r="A14" s="25" t="s">
        <v>18</v>
      </c>
      <c r="B14" s="26">
        <v>10403.568532019999</v>
      </c>
      <c r="C14" s="26">
        <v>9488.2377476299989</v>
      </c>
      <c r="D14" s="22">
        <f>B14-C14</f>
        <v>915.33078439000019</v>
      </c>
      <c r="E14" s="23">
        <f t="shared" si="0"/>
        <v>9.6470051524439757E-2</v>
      </c>
    </row>
    <row r="15" spans="1:5" ht="15.5" x14ac:dyDescent="0.35">
      <c r="A15" s="25" t="s">
        <v>19</v>
      </c>
      <c r="B15" s="26">
        <v>4684.7</v>
      </c>
      <c r="C15" s="26">
        <v>4706.9101012800002</v>
      </c>
      <c r="D15" s="22">
        <f>B15-C15</f>
        <v>-22.210101280000345</v>
      </c>
      <c r="E15" s="23">
        <f t="shared" si="0"/>
        <v>-4.7186159926786188E-3</v>
      </c>
    </row>
    <row r="16" spans="1:5" x14ac:dyDescent="0.35">
      <c r="A16" s="25" t="s">
        <v>20</v>
      </c>
      <c r="B16" s="26">
        <v>256.42400526300003</v>
      </c>
      <c r="C16" s="26">
        <v>216.02623474000001</v>
      </c>
      <c r="D16" s="22">
        <f>B16-C16</f>
        <v>40.39777052300002</v>
      </c>
      <c r="E16" s="23">
        <f t="shared" si="0"/>
        <v>0.18700400241489679</v>
      </c>
    </row>
    <row r="17" spans="1:5" x14ac:dyDescent="0.35">
      <c r="A17" s="16"/>
      <c r="B17" s="26"/>
      <c r="C17" s="26"/>
      <c r="D17" s="22"/>
      <c r="E17" s="23"/>
    </row>
    <row r="18" spans="1:5" x14ac:dyDescent="0.35">
      <c r="A18" s="24" t="s">
        <v>21</v>
      </c>
      <c r="B18" s="26">
        <v>104.74010818000005</v>
      </c>
      <c r="C18" s="26">
        <v>97.902485355999943</v>
      </c>
      <c r="D18" s="22">
        <f>B18-C18</f>
        <v>6.8376228240001069</v>
      </c>
      <c r="E18" s="23">
        <f>IFERROR(+D18/C18,"...")</f>
        <v>6.9841156729950823E-2</v>
      </c>
    </row>
    <row r="19" spans="1:5" x14ac:dyDescent="0.35">
      <c r="A19" s="16"/>
      <c r="B19" s="26"/>
      <c r="C19" s="26"/>
      <c r="D19" s="22" t="s">
        <v>4</v>
      </c>
      <c r="E19" s="23" t="s">
        <v>4</v>
      </c>
    </row>
    <row r="20" spans="1:5" x14ac:dyDescent="0.35">
      <c r="A20" s="24" t="s">
        <v>22</v>
      </c>
      <c r="B20" s="26">
        <v>146.5997500600001</v>
      </c>
      <c r="C20" s="26">
        <v>80.120999999999924</v>
      </c>
      <c r="D20" s="22">
        <f>B20-C20</f>
        <v>66.478750060000181</v>
      </c>
      <c r="E20" s="23">
        <f>IFERROR(+D20/C20,"...")</f>
        <v>0.82972941001735179</v>
      </c>
    </row>
    <row r="21" spans="1:5" x14ac:dyDescent="0.35">
      <c r="A21" s="24"/>
      <c r="B21" s="26"/>
      <c r="C21" s="26"/>
      <c r="D21" s="22" t="s">
        <v>4</v>
      </c>
      <c r="E21" s="23"/>
    </row>
    <row r="22" spans="1:5" x14ac:dyDescent="0.35">
      <c r="A22" s="27" t="s">
        <v>23</v>
      </c>
      <c r="B22" s="26">
        <v>23.981188829999997</v>
      </c>
      <c r="C22" s="26">
        <v>32.055205790000002</v>
      </c>
      <c r="D22" s="22">
        <f>B22-C22</f>
        <v>-8.0740169600000051</v>
      </c>
      <c r="E22" s="23">
        <f>IFERROR(+D22/C22,"...")</f>
        <v>-0.25187849402354451</v>
      </c>
    </row>
    <row r="23" spans="1:5" x14ac:dyDescent="0.35">
      <c r="A23" s="24"/>
      <c r="B23" s="26"/>
      <c r="C23" s="26"/>
      <c r="D23" s="22"/>
      <c r="E23" s="23"/>
    </row>
    <row r="24" spans="1:5" ht="15.5" x14ac:dyDescent="0.35">
      <c r="A24" s="24" t="s">
        <v>24</v>
      </c>
      <c r="B24" s="26">
        <v>-5.5944852200000028</v>
      </c>
      <c r="C24" s="26">
        <v>-16.563049100000001</v>
      </c>
      <c r="D24" s="22">
        <f>B24-C24</f>
        <v>10.968563879999998</v>
      </c>
      <c r="E24" s="23">
        <f>IFERROR(+D24/C24,"...")</f>
        <v>-0.6622309584290248</v>
      </c>
    </row>
    <row r="25" spans="1:5" x14ac:dyDescent="0.35">
      <c r="A25" s="16"/>
      <c r="B25" s="26"/>
      <c r="C25" s="26"/>
      <c r="D25" s="22" t="s">
        <v>4</v>
      </c>
      <c r="E25" s="23"/>
    </row>
    <row r="26" spans="1:5" x14ac:dyDescent="0.35">
      <c r="A26" s="24" t="s">
        <v>25</v>
      </c>
      <c r="B26" s="26">
        <v>0</v>
      </c>
      <c r="C26" s="26">
        <v>0</v>
      </c>
      <c r="D26" s="26">
        <f>B26-C26</f>
        <v>0</v>
      </c>
      <c r="E26" s="28" t="str">
        <f>IFERROR(+D26/B26,"...")</f>
        <v>...</v>
      </c>
    </row>
    <row r="27" spans="1:5" x14ac:dyDescent="0.35">
      <c r="A27" s="25"/>
      <c r="B27" s="22"/>
      <c r="C27" s="22"/>
      <c r="D27" s="22" t="s">
        <v>4</v>
      </c>
      <c r="E27" s="23" t="s">
        <v>4</v>
      </c>
    </row>
    <row r="28" spans="1:5" x14ac:dyDescent="0.35">
      <c r="A28" s="19" t="s">
        <v>26</v>
      </c>
      <c r="B28" s="20">
        <v>18894.510931252</v>
      </c>
      <c r="C28" s="20">
        <v>19995.037872642297</v>
      </c>
      <c r="D28" s="20">
        <f t="shared" ref="D28:D33" si="1">B28-C28</f>
        <v>-1100.526941390297</v>
      </c>
      <c r="E28" s="21">
        <f t="shared" ref="E28:E33" si="2">IFERROR(+D28/C28,"...")</f>
        <v>-5.5040002844709036E-2</v>
      </c>
    </row>
    <row r="29" spans="1:5" x14ac:dyDescent="0.35">
      <c r="A29" s="29" t="s">
        <v>27</v>
      </c>
      <c r="B29" s="20">
        <v>15301.420665910189</v>
      </c>
      <c r="C29" s="20">
        <v>15432.018938277011</v>
      </c>
      <c r="D29" s="20">
        <f t="shared" si="1"/>
        <v>-130.59827236682213</v>
      </c>
      <c r="E29" s="21">
        <f t="shared" si="2"/>
        <v>-8.4628118258001216E-3</v>
      </c>
    </row>
    <row r="30" spans="1:5" x14ac:dyDescent="0.35">
      <c r="A30" s="25" t="s">
        <v>28</v>
      </c>
      <c r="B30" s="22">
        <v>12583.810618958189</v>
      </c>
      <c r="C30" s="22">
        <v>12912.640077068012</v>
      </c>
      <c r="D30" s="22">
        <f t="shared" si="1"/>
        <v>-328.82945810982346</v>
      </c>
      <c r="E30" s="23">
        <f t="shared" si="2"/>
        <v>-2.5465703074447392E-2</v>
      </c>
    </row>
    <row r="31" spans="1:5" x14ac:dyDescent="0.35">
      <c r="A31" s="30" t="s">
        <v>29</v>
      </c>
      <c r="B31" s="26">
        <v>7360.904837380187</v>
      </c>
      <c r="C31" s="26">
        <v>8131.7429712080129</v>
      </c>
      <c r="D31" s="22">
        <f t="shared" si="1"/>
        <v>-770.83813382782591</v>
      </c>
      <c r="E31" s="23">
        <f t="shared" si="2"/>
        <v>-9.4793716003706133E-2</v>
      </c>
    </row>
    <row r="32" spans="1:5" x14ac:dyDescent="0.35">
      <c r="A32" s="30" t="s">
        <v>30</v>
      </c>
      <c r="B32" s="26">
        <v>4832.4483520000003</v>
      </c>
      <c r="C32" s="26">
        <v>4398.1971819999999</v>
      </c>
      <c r="D32" s="22">
        <f t="shared" si="1"/>
        <v>434.25117000000046</v>
      </c>
      <c r="E32" s="23">
        <f t="shared" si="2"/>
        <v>9.873390210361889E-2</v>
      </c>
    </row>
    <row r="33" spans="1:5" x14ac:dyDescent="0.35">
      <c r="A33" s="30" t="s">
        <v>20</v>
      </c>
      <c r="B33" s="26">
        <v>390.45742957799996</v>
      </c>
      <c r="C33" s="26">
        <v>382.69992386000001</v>
      </c>
      <c r="D33" s="22">
        <f t="shared" si="1"/>
        <v>7.7575057179999476</v>
      </c>
      <c r="E33" s="23">
        <f t="shared" si="2"/>
        <v>2.0270465799302882E-2</v>
      </c>
    </row>
    <row r="34" spans="1:5" x14ac:dyDescent="0.35">
      <c r="A34" s="30"/>
      <c r="B34" s="26"/>
      <c r="C34" s="26"/>
      <c r="D34" s="22"/>
      <c r="E34" s="23"/>
    </row>
    <row r="35" spans="1:5" x14ac:dyDescent="0.35">
      <c r="A35" s="25" t="s">
        <v>31</v>
      </c>
      <c r="B35" s="26">
        <v>2717.6100469520002</v>
      </c>
      <c r="C35" s="26">
        <v>2519.3788612090002</v>
      </c>
      <c r="D35" s="22">
        <f>B35-C35</f>
        <v>198.23118574299997</v>
      </c>
      <c r="E35" s="23">
        <f t="shared" ref="E35:E37" si="3">IFERROR(+D35/C35,"...")</f>
        <v>7.8682562910713932E-2</v>
      </c>
    </row>
    <row r="36" spans="1:5" x14ac:dyDescent="0.35">
      <c r="A36" s="30" t="s">
        <v>32</v>
      </c>
      <c r="B36" s="26">
        <v>2336.0160862120001</v>
      </c>
      <c r="C36" s="26">
        <v>2230.9474652090003</v>
      </c>
      <c r="D36" s="22">
        <f>B36-C36</f>
        <v>105.06862100299986</v>
      </c>
      <c r="E36" s="23">
        <f t="shared" si="3"/>
        <v>4.7095963773919162E-2</v>
      </c>
    </row>
    <row r="37" spans="1:5" x14ac:dyDescent="0.35">
      <c r="A37" s="30" t="s">
        <v>33</v>
      </c>
      <c r="B37" s="26">
        <v>381.59396073999994</v>
      </c>
      <c r="C37" s="26">
        <v>288.43139600000001</v>
      </c>
      <c r="D37" s="22">
        <f>B37-C37</f>
        <v>93.162564739999937</v>
      </c>
      <c r="E37" s="23">
        <f t="shared" si="3"/>
        <v>0.32299730900307377</v>
      </c>
    </row>
    <row r="38" spans="1:5" x14ac:dyDescent="0.35">
      <c r="A38" s="30"/>
      <c r="B38" s="26"/>
      <c r="C38" s="26"/>
      <c r="D38" s="22"/>
      <c r="E38" s="23"/>
    </row>
    <row r="39" spans="1:5" x14ac:dyDescent="0.35">
      <c r="A39" s="29" t="s">
        <v>34</v>
      </c>
      <c r="B39" s="31">
        <v>3593.0902653418116</v>
      </c>
      <c r="C39" s="31">
        <v>4563.0189343652846</v>
      </c>
      <c r="D39" s="20">
        <f t="shared" ref="D39:D50" si="4">B39-C39</f>
        <v>-969.92866902347305</v>
      </c>
      <c r="E39" s="21">
        <f>IFERROR(+D39/C39,"...")</f>
        <v>-0.21256292883614564</v>
      </c>
    </row>
    <row r="40" spans="1:5" x14ac:dyDescent="0.35">
      <c r="A40" s="32" t="s">
        <v>35</v>
      </c>
      <c r="B40" s="33">
        <f>+B39/B51</f>
        <v>3.9781162220047649E-2</v>
      </c>
      <c r="C40" s="33">
        <f>+C39/C51</f>
        <v>5.2737056650601535E-2</v>
      </c>
      <c r="D40" s="33">
        <f t="shared" si="4"/>
        <v>-1.2955894430553887E-2</v>
      </c>
      <c r="E40" s="21"/>
    </row>
    <row r="41" spans="1:5" x14ac:dyDescent="0.35">
      <c r="A41" s="34" t="s">
        <v>36</v>
      </c>
      <c r="B41" s="35">
        <f>+B13-B29</f>
        <v>43.271871372809983</v>
      </c>
      <c r="C41" s="35">
        <f>+C13-C29</f>
        <v>-1020.844854627012</v>
      </c>
      <c r="D41" s="35">
        <f t="shared" si="4"/>
        <v>1064.1167259998219</v>
      </c>
      <c r="E41" s="36">
        <f>IFERROR(+D41/C41,"...")</f>
        <v>-1.0423882935557531</v>
      </c>
    </row>
    <row r="42" spans="1:5" x14ac:dyDescent="0.35">
      <c r="A42" s="32" t="s">
        <v>35</v>
      </c>
      <c r="B42" s="33">
        <f>B41/B51</f>
        <v>4.7908769541670063E-4</v>
      </c>
      <c r="C42" s="33">
        <f>C41/C51</f>
        <v>-1.1798406647950597E-2</v>
      </c>
      <c r="D42" s="33">
        <f t="shared" si="4"/>
        <v>1.2277494343367298E-2</v>
      </c>
      <c r="E42" s="37"/>
    </row>
    <row r="43" spans="1:5" x14ac:dyDescent="0.35">
      <c r="A43" s="38" t="s">
        <v>37</v>
      </c>
      <c r="B43" s="35">
        <f>B13+B18+B20-B29</f>
        <v>294.61172961281045</v>
      </c>
      <c r="C43" s="35">
        <f>C13+C18+C20-C30-C35</f>
        <v>-842.82136927101328</v>
      </c>
      <c r="D43" s="35">
        <f t="shared" si="4"/>
        <v>1137.4330988838237</v>
      </c>
      <c r="E43" s="36">
        <f>IFERROR(+D43/C43,"...")</f>
        <v>-1.3495541764296162</v>
      </c>
    </row>
    <row r="44" spans="1:5" x14ac:dyDescent="0.35">
      <c r="A44" s="32" t="s">
        <v>35</v>
      </c>
      <c r="B44" s="33">
        <f>B43/B51</f>
        <v>3.2618153572997149E-3</v>
      </c>
      <c r="C44" s="33">
        <f>C43/C51</f>
        <v>-9.7409015690980653E-3</v>
      </c>
      <c r="D44" s="33">
        <f t="shared" si="4"/>
        <v>1.3002716926397781E-2</v>
      </c>
      <c r="E44" s="23" t="s">
        <v>4</v>
      </c>
    </row>
    <row r="45" spans="1:5" x14ac:dyDescent="0.35">
      <c r="A45" s="38" t="s">
        <v>38</v>
      </c>
      <c r="B45" s="35">
        <f>B11-B29</f>
        <v>312.99843322281049</v>
      </c>
      <c r="C45" s="35">
        <f>C11-C29</f>
        <v>-827.32921258101123</v>
      </c>
      <c r="D45" s="35">
        <f t="shared" si="4"/>
        <v>1140.3276458038217</v>
      </c>
      <c r="E45" s="36">
        <f>IFERROR(+D45/C45,"...")</f>
        <v>-1.3783239228871809</v>
      </c>
    </row>
    <row r="46" spans="1:5" x14ac:dyDescent="0.35">
      <c r="A46" s="32" t="s">
        <v>35</v>
      </c>
      <c r="B46" s="33">
        <f>B45/B51</f>
        <v>3.4653850939291297E-3</v>
      </c>
      <c r="C46" s="33">
        <f>C45/C51</f>
        <v>-9.5618510859086323E-3</v>
      </c>
      <c r="D46" s="33">
        <f t="shared" si="4"/>
        <v>1.3027236179837762E-2</v>
      </c>
      <c r="E46" s="23" t="s">
        <v>4</v>
      </c>
    </row>
    <row r="47" spans="1:5" x14ac:dyDescent="0.35">
      <c r="A47" s="34" t="s">
        <v>39</v>
      </c>
      <c r="B47" s="35">
        <f>B11-B28+B35</f>
        <v>-562.481785167</v>
      </c>
      <c r="C47" s="35">
        <f>C11-C28+C35</f>
        <v>-2870.9692857372966</v>
      </c>
      <c r="D47" s="35">
        <f t="shared" si="4"/>
        <v>2308.4875005702966</v>
      </c>
      <c r="E47" s="36">
        <f>IFERROR(+D47/C47,"...")</f>
        <v>-0.80407948355234726</v>
      </c>
    </row>
    <row r="48" spans="1:5" x14ac:dyDescent="0.35">
      <c r="A48" s="32" t="s">
        <v>35</v>
      </c>
      <c r="B48" s="33">
        <f>B47/B51</f>
        <v>-6.2275583102896995E-3</v>
      </c>
      <c r="C48" s="33">
        <f>C47/C51</f>
        <v>-3.3181205697785571E-2</v>
      </c>
      <c r="D48" s="33">
        <f t="shared" si="4"/>
        <v>2.6953647387495873E-2</v>
      </c>
      <c r="E48" s="23" t="s">
        <v>4</v>
      </c>
    </row>
    <row r="49" spans="1:5" ht="15" x14ac:dyDescent="0.35">
      <c r="A49" s="39" t="s">
        <v>40</v>
      </c>
      <c r="B49" s="40">
        <f>+B11-B28</f>
        <v>-3280.0918321190002</v>
      </c>
      <c r="C49" s="40">
        <f>+C11-C28</f>
        <v>-5390.3481469462968</v>
      </c>
      <c r="D49" s="40">
        <f t="shared" si="4"/>
        <v>2110.2563148272966</v>
      </c>
      <c r="E49" s="41">
        <f>(IFERROR(+D49/C49,"..."))</f>
        <v>-0.39148794424767991</v>
      </c>
    </row>
    <row r="50" spans="1:5" x14ac:dyDescent="0.35">
      <c r="A50" s="42" t="s">
        <v>35</v>
      </c>
      <c r="B50" s="43">
        <f>B49/B51</f>
        <v>-3.6315777126118512E-2</v>
      </c>
      <c r="C50" s="43">
        <f>C49/C51</f>
        <v>-6.229890773651018E-2</v>
      </c>
      <c r="D50" s="43">
        <f t="shared" si="4"/>
        <v>2.5983130610391668E-2</v>
      </c>
      <c r="E50" s="44" t="s">
        <v>4</v>
      </c>
    </row>
    <row r="51" spans="1:5" x14ac:dyDescent="0.35">
      <c r="A51" s="45" t="s">
        <v>41</v>
      </c>
      <c r="B51" s="46">
        <v>90321.4</v>
      </c>
      <c r="C51" s="46">
        <v>86523.959131747208</v>
      </c>
      <c r="D51" s="33"/>
      <c r="E51" s="47"/>
    </row>
    <row r="52" spans="1:5" x14ac:dyDescent="0.35">
      <c r="A52" s="48" t="s">
        <v>42</v>
      </c>
      <c r="B52" s="48"/>
      <c r="C52" s="48"/>
      <c r="D52" s="48"/>
      <c r="E52" s="48"/>
    </row>
    <row r="53" spans="1:5" x14ac:dyDescent="0.35">
      <c r="A53" s="49" t="s">
        <v>43</v>
      </c>
      <c r="B53" s="49"/>
      <c r="C53" s="49"/>
      <c r="D53" s="49"/>
      <c r="E53" s="49"/>
    </row>
    <row r="54" spans="1:5" x14ac:dyDescent="0.35">
      <c r="A54" s="49" t="s">
        <v>44</v>
      </c>
      <c r="B54" s="49"/>
      <c r="C54" s="49"/>
      <c r="D54" s="49"/>
      <c r="E54" s="49"/>
    </row>
    <row r="55" spans="1:5" x14ac:dyDescent="0.35">
      <c r="A55" s="49" t="s">
        <v>45</v>
      </c>
      <c r="B55" s="49"/>
      <c r="C55" s="49"/>
      <c r="D55" s="49"/>
      <c r="E55" s="49"/>
    </row>
    <row r="56" spans="1:5" x14ac:dyDescent="0.35">
      <c r="A56" s="50"/>
      <c r="B56" s="51"/>
      <c r="C56" s="51"/>
      <c r="D56" s="51"/>
      <c r="E56" s="51"/>
    </row>
    <row r="57" spans="1:5" x14ac:dyDescent="0.35">
      <c r="A57" s="50"/>
      <c r="B57" s="51"/>
      <c r="C57" s="51"/>
      <c r="D57" s="51"/>
      <c r="E57" s="51"/>
    </row>
    <row r="58" spans="1:5" x14ac:dyDescent="0.35">
      <c r="A58" s="52" t="s">
        <v>46</v>
      </c>
      <c r="B58" s="52"/>
      <c r="C58" s="52"/>
      <c r="D58" s="53"/>
      <c r="E58" s="53"/>
    </row>
    <row r="59" spans="1:5" x14ac:dyDescent="0.35">
      <c r="A59" s="54" t="s">
        <v>3</v>
      </c>
      <c r="B59" s="54"/>
      <c r="C59" s="54"/>
      <c r="D59" s="55"/>
      <c r="E59" s="55"/>
    </row>
    <row r="60" spans="1:5" x14ac:dyDescent="0.35">
      <c r="A60" s="56" t="s">
        <v>8</v>
      </c>
      <c r="B60" s="56"/>
      <c r="C60" s="56"/>
      <c r="D60" s="55"/>
      <c r="E60" s="55"/>
    </row>
    <row r="61" spans="1:5" ht="15" thickBot="1" x14ac:dyDescent="0.4">
      <c r="A61" s="57"/>
      <c r="B61" s="58">
        <v>2025</v>
      </c>
      <c r="C61" s="58">
        <v>2024</v>
      </c>
      <c r="D61" s="55"/>
      <c r="E61" s="55"/>
    </row>
    <row r="62" spans="1:5" x14ac:dyDescent="0.35">
      <c r="A62" s="39" t="s">
        <v>47</v>
      </c>
      <c r="B62" s="59">
        <f>B65+B71+B76+B81+B83</f>
        <v>3280.0918316490001</v>
      </c>
      <c r="C62" s="59">
        <f>C65+C71+C76+C81+C83</f>
        <v>5390.3481469463004</v>
      </c>
      <c r="D62" s="60"/>
      <c r="E62" s="60"/>
    </row>
    <row r="63" spans="1:5" x14ac:dyDescent="0.35">
      <c r="A63" s="61" t="s">
        <v>35</v>
      </c>
      <c r="B63" s="62">
        <f>B62/B51</f>
        <v>3.6315777120914869E-2</v>
      </c>
      <c r="C63" s="62">
        <f>C62/C51</f>
        <v>6.2298907736510221E-2</v>
      </c>
      <c r="D63" s="55"/>
      <c r="E63" s="55"/>
    </row>
    <row r="64" spans="1:5" x14ac:dyDescent="0.35">
      <c r="A64" s="63"/>
      <c r="B64" s="64"/>
      <c r="C64" s="64"/>
      <c r="D64" s="55"/>
      <c r="E64" s="55"/>
    </row>
    <row r="65" spans="1:5" x14ac:dyDescent="0.35">
      <c r="A65" s="65" t="s">
        <v>48</v>
      </c>
      <c r="B65" s="66">
        <f>B66+B69</f>
        <v>4203.6205000000009</v>
      </c>
      <c r="C65" s="66">
        <f>C66+C69</f>
        <v>4284.3461000000007</v>
      </c>
      <c r="D65" s="55"/>
      <c r="E65" s="55"/>
    </row>
    <row r="66" spans="1:5" x14ac:dyDescent="0.35">
      <c r="A66" s="67" t="s">
        <v>49</v>
      </c>
      <c r="B66" s="64">
        <f>B67-B68</f>
        <v>4240.5919000000013</v>
      </c>
      <c r="C66" s="64">
        <f>C67-C68</f>
        <v>4354.4561000000003</v>
      </c>
      <c r="D66" s="55"/>
      <c r="E66" s="55"/>
    </row>
    <row r="67" spans="1:5" x14ac:dyDescent="0.35">
      <c r="A67" s="68" t="s">
        <v>50</v>
      </c>
      <c r="B67" s="69">
        <v>7606.4012000000012</v>
      </c>
      <c r="C67" s="69">
        <v>5740.3897000000006</v>
      </c>
      <c r="D67" s="55"/>
      <c r="E67" s="55"/>
    </row>
    <row r="68" spans="1:5" x14ac:dyDescent="0.35">
      <c r="A68" s="68" t="s">
        <v>51</v>
      </c>
      <c r="B68" s="69">
        <v>3365.8092999999994</v>
      </c>
      <c r="C68" s="69">
        <v>1385.9336000000001</v>
      </c>
      <c r="D68" s="55"/>
      <c r="E68" s="55"/>
    </row>
    <row r="69" spans="1:5" x14ac:dyDescent="0.35">
      <c r="A69" s="70" t="s">
        <v>52</v>
      </c>
      <c r="B69" s="69">
        <v>-36.971400000000003</v>
      </c>
      <c r="C69" s="69">
        <v>-70.11</v>
      </c>
      <c r="D69" s="55"/>
      <c r="E69" s="55"/>
    </row>
    <row r="70" spans="1:5" x14ac:dyDescent="0.35">
      <c r="A70" s="71"/>
      <c r="B70" s="64"/>
      <c r="C70" s="64"/>
      <c r="D70" s="55"/>
      <c r="E70" s="55"/>
    </row>
    <row r="71" spans="1:5" x14ac:dyDescent="0.35">
      <c r="A71" s="65" t="s">
        <v>53</v>
      </c>
      <c r="B71" s="66">
        <f>+B72</f>
        <v>1207.7257999999993</v>
      </c>
      <c r="C71" s="66">
        <f>+C72</f>
        <v>2413.1899999999996</v>
      </c>
      <c r="D71" s="55"/>
      <c r="E71" s="55"/>
    </row>
    <row r="72" spans="1:5" x14ac:dyDescent="0.35">
      <c r="A72" s="68" t="s">
        <v>49</v>
      </c>
      <c r="B72" s="64">
        <v>1207.7257999999993</v>
      </c>
      <c r="C72" s="64">
        <v>2413.1899999999996</v>
      </c>
      <c r="D72" s="55"/>
      <c r="E72" s="55"/>
    </row>
    <row r="73" spans="1:5" x14ac:dyDescent="0.35">
      <c r="A73" s="72" t="s">
        <v>50</v>
      </c>
      <c r="B73" s="73">
        <v>4739.3246999999992</v>
      </c>
      <c r="C73" s="73">
        <v>4432.9399999999996</v>
      </c>
      <c r="D73" s="55"/>
      <c r="E73" s="55"/>
    </row>
    <row r="74" spans="1:5" x14ac:dyDescent="0.35">
      <c r="A74" s="72" t="s">
        <v>51</v>
      </c>
      <c r="B74" s="73">
        <v>3531.5989</v>
      </c>
      <c r="C74" s="73">
        <v>2019.75</v>
      </c>
      <c r="D74" s="55"/>
      <c r="E74" s="55"/>
    </row>
    <row r="75" spans="1:5" x14ac:dyDescent="0.35">
      <c r="A75" s="68"/>
      <c r="B75" s="64"/>
      <c r="C75" s="64"/>
      <c r="D75" s="55"/>
      <c r="E75" s="55"/>
    </row>
    <row r="76" spans="1:5" ht="15.5" x14ac:dyDescent="0.35">
      <c r="A76" s="65" t="s">
        <v>54</v>
      </c>
      <c r="B76" s="66">
        <f>B77+B78+B79</f>
        <v>651.42853777999994</v>
      </c>
      <c r="C76" s="66">
        <f>C77+C78+C79</f>
        <v>-380.68159637999975</v>
      </c>
      <c r="D76" s="55"/>
      <c r="E76" s="55"/>
    </row>
    <row r="77" spans="1:5" x14ac:dyDescent="0.35">
      <c r="A77" s="68" t="s">
        <v>55</v>
      </c>
      <c r="B77" s="64">
        <v>646.85880057999998</v>
      </c>
      <c r="C77" s="64">
        <v>-292.7635068299997</v>
      </c>
      <c r="D77" s="55"/>
      <c r="E77" s="55"/>
    </row>
    <row r="78" spans="1:5" x14ac:dyDescent="0.35">
      <c r="A78" s="68" t="s">
        <v>56</v>
      </c>
      <c r="B78" s="64">
        <v>-89.430262799999994</v>
      </c>
      <c r="C78" s="64">
        <v>-264.91808954999999</v>
      </c>
      <c r="D78" s="55"/>
      <c r="E78" s="55"/>
    </row>
    <row r="79" spans="1:5" x14ac:dyDescent="0.35">
      <c r="A79" s="68" t="s">
        <v>57</v>
      </c>
      <c r="B79" s="64">
        <v>94</v>
      </c>
      <c r="C79" s="64">
        <v>177</v>
      </c>
      <c r="D79" s="55"/>
      <c r="E79" s="55"/>
    </row>
    <row r="80" spans="1:5" x14ac:dyDescent="0.35">
      <c r="A80" s="74"/>
      <c r="B80" s="64"/>
      <c r="C80" s="75"/>
      <c r="D80" s="55"/>
      <c r="E80" s="55"/>
    </row>
    <row r="81" spans="1:5" x14ac:dyDescent="0.35">
      <c r="A81" s="65" t="s">
        <v>58</v>
      </c>
      <c r="B81" s="76">
        <v>63.544977328778238</v>
      </c>
      <c r="C81" s="76">
        <v>119.41764408800003</v>
      </c>
      <c r="D81" s="55"/>
      <c r="E81" s="55"/>
    </row>
    <row r="82" spans="1:5" x14ac:dyDescent="0.35">
      <c r="A82" s="71"/>
      <c r="B82" s="64"/>
      <c r="C82" s="75"/>
      <c r="D82" s="55"/>
      <c r="E82" s="55"/>
    </row>
    <row r="83" spans="1:5" ht="15.5" x14ac:dyDescent="0.35">
      <c r="A83" s="77" t="s">
        <v>59</v>
      </c>
      <c r="B83" s="66">
        <v>-2846.227983459778</v>
      </c>
      <c r="C83" s="66">
        <v>-1045.9240007617</v>
      </c>
      <c r="D83" s="55"/>
      <c r="E83" s="55"/>
    </row>
    <row r="84" spans="1:5" ht="15" customHeight="1" x14ac:dyDescent="0.35">
      <c r="A84" s="78" t="s">
        <v>60</v>
      </c>
      <c r="B84" s="78"/>
      <c r="C84" s="78"/>
      <c r="D84" s="55"/>
      <c r="E84" s="55"/>
    </row>
    <row r="85" spans="1:5" ht="39" customHeight="1" x14ac:dyDescent="0.35">
      <c r="A85" s="79" t="s">
        <v>61</v>
      </c>
      <c r="B85" s="79"/>
      <c r="C85" s="79"/>
      <c r="D85" s="55"/>
      <c r="E85" s="55"/>
    </row>
    <row r="86" spans="1:5" ht="39" customHeight="1" x14ac:dyDescent="0.35">
      <c r="A86" s="79" t="s">
        <v>62</v>
      </c>
      <c r="B86" s="79"/>
      <c r="C86" s="79"/>
      <c r="D86" s="55"/>
      <c r="E86" s="55"/>
    </row>
    <row r="87" spans="1:5" x14ac:dyDescent="0.35">
      <c r="A87" s="55"/>
      <c r="B87" s="55"/>
      <c r="C87" s="55"/>
      <c r="D87" s="55"/>
      <c r="E87" s="55"/>
    </row>
    <row r="88" spans="1:5" x14ac:dyDescent="0.35">
      <c r="A88" s="55"/>
      <c r="B88" s="55"/>
      <c r="C88" s="55"/>
      <c r="D88" s="55"/>
      <c r="E88" s="55"/>
    </row>
    <row r="89" spans="1:5" x14ac:dyDescent="0.35">
      <c r="A89" s="55"/>
      <c r="B89" s="55"/>
      <c r="C89" s="55"/>
      <c r="D89" s="55"/>
      <c r="E89" s="55"/>
    </row>
    <row r="90" spans="1:5" x14ac:dyDescent="0.35">
      <c r="A90" s="55"/>
      <c r="B90" s="55"/>
      <c r="C90" s="55"/>
      <c r="D90" s="55"/>
      <c r="E90" s="55"/>
    </row>
    <row r="91" spans="1:5" x14ac:dyDescent="0.35">
      <c r="A91" s="55"/>
      <c r="B91" s="55"/>
      <c r="C91" s="55"/>
      <c r="D91" s="55"/>
      <c r="E91" s="55"/>
    </row>
    <row r="92" spans="1:5" x14ac:dyDescent="0.35">
      <c r="A92" s="55"/>
      <c r="B92" s="55"/>
      <c r="C92" s="55"/>
      <c r="D92" s="55"/>
      <c r="E92" s="55"/>
    </row>
    <row r="93" spans="1:5" x14ac:dyDescent="0.35">
      <c r="A93" s="55"/>
      <c r="B93" s="55"/>
      <c r="C93" s="55"/>
      <c r="D93" s="55"/>
      <c r="E93" s="55"/>
    </row>
    <row r="94" spans="1:5" x14ac:dyDescent="0.35">
      <c r="A94" s="55"/>
      <c r="B94" s="55"/>
      <c r="C94" s="55"/>
      <c r="D94" s="55"/>
      <c r="E94" s="55"/>
    </row>
  </sheetData>
  <mergeCells count="17">
    <mergeCell ref="A60:C60"/>
    <mergeCell ref="A84:C84"/>
    <mergeCell ref="A85:C85"/>
    <mergeCell ref="A86:C86"/>
    <mergeCell ref="A52:E52"/>
    <mergeCell ref="A53:E53"/>
    <mergeCell ref="A54:E54"/>
    <mergeCell ref="A55:E55"/>
    <mergeCell ref="A58:C58"/>
    <mergeCell ref="A59:C59"/>
    <mergeCell ref="A1:E1"/>
    <mergeCell ref="A2:E2"/>
    <mergeCell ref="A3:E3"/>
    <mergeCell ref="A4:E4"/>
    <mergeCell ref="A5:E5"/>
    <mergeCell ref="D6:E7"/>
    <mergeCell ref="A7:A8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SPNF</vt:lpstr>
      <vt:lpstr>SPNF!Área_de_impresión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2026-01-28T19:34:30Z</cp:lastPrinted>
  <dcterms:created xsi:type="dcterms:W3CDTF">2026-01-28T19:30:19Z</dcterms:created>
  <dcterms:modified xsi:type="dcterms:W3CDTF">2026-01-28T19:34:44Z</dcterms:modified>
</cp:coreProperties>
</file>